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style5.xml" ContentType="application/vnd.ms-office.chartstyle+xml"/>
  <Override PartName="/xl/charts/colors5.xml" ContentType="application/vnd.ms-office.chartcolorstyle+xml"/>
  <Override PartName="/xl/charts/chart23.xml" ContentType="application/vnd.openxmlformats-officedocument.drawingml.chart+xml"/>
  <Override PartName="/xl/charts/style6.xml" ContentType="application/vnd.ms-office.chartstyle+xml"/>
  <Override PartName="/xl/charts/colors6.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Q5F01.bud.bpa.gov\ESB\COTR Files\76207 041 Residential HVAC Model Update\4 Deliverables\Task 3. Final Model Package\0003B Final Model\"/>
    </mc:Choice>
  </mc:AlternateContent>
  <bookViews>
    <workbookView xWindow="0" yWindow="0" windowWidth="23040" windowHeight="8328" tabRatio="795"/>
  </bookViews>
  <sheets>
    <sheet name="READ ME" sheetId="58" r:id="rId1"/>
    <sheet name="TOC" sheetId="35" r:id="rId2"/>
    <sheet name="Table 1" sheetId="6" r:id="rId3"/>
    <sheet name="Table 2" sheetId="5" r:id="rId4"/>
    <sheet name="Table 3" sheetId="30" r:id="rId5"/>
    <sheet name="Table 4" sheetId="45" r:id="rId6"/>
    <sheet name="Table 5" sheetId="12" r:id="rId7"/>
    <sheet name="Table 6" sheetId="28" r:id="rId8"/>
    <sheet name="Table 7" sheetId="46" r:id="rId9"/>
    <sheet name="Table 8" sheetId="47" r:id="rId10"/>
    <sheet name="Table 9" sheetId="52" r:id="rId11"/>
    <sheet name="Table 10" sheetId="53" r:id="rId12"/>
    <sheet name="Table 11" sheetId="50" r:id="rId13"/>
    <sheet name="Table 12" sheetId="51" r:id="rId14"/>
    <sheet name="Savings Summary" sheetId="61" r:id="rId15"/>
    <sheet name="Heating Summary" sheetId="44" r:id="rId16"/>
    <sheet name="Cooling Summary" sheetId="56" r:id="rId17"/>
    <sheet name="Non-Equip Summary" sheetId="32" r:id="rId18"/>
    <sheet name="ASHP Detail" sheetId="31" r:id="rId19"/>
    <sheet name="DHP Detail" sheetId="36" r:id="rId20"/>
    <sheet name="CAC Detail" sheetId="37" r:id="rId21"/>
    <sheet name="eFAF Detail" sheetId="39" r:id="rId22"/>
    <sheet name="Electric Zonal Detail" sheetId="40" r:id="rId23"/>
    <sheet name="FAF GasOther Detail" sheetId="38" r:id="rId24"/>
    <sheet name="RAC Detail" sheetId="62" r:id="rId25"/>
  </sheets>
  <definedNames>
    <definedName name="_xlnm._FilterDatabase" localSheetId="22" hidden="1">'Electric Zonal Detail'!$C$37:$J$43</definedName>
    <definedName name="_xlnm._FilterDatabase" localSheetId="1" hidden="1">TOC!$C$4:$H$77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2" i="61" l="1"/>
  <c r="E27" i="61"/>
  <c r="F27" i="61"/>
  <c r="G27" i="61"/>
  <c r="H27" i="61"/>
  <c r="I27" i="61"/>
  <c r="J27" i="61"/>
  <c r="K27" i="61"/>
  <c r="E28" i="61"/>
  <c r="F28" i="61"/>
  <c r="G28" i="61"/>
  <c r="H28" i="61"/>
  <c r="I28" i="61"/>
  <c r="J28" i="61"/>
  <c r="K28" i="61"/>
  <c r="E29" i="61"/>
  <c r="F29" i="61"/>
  <c r="G29" i="61"/>
  <c r="H29" i="61"/>
  <c r="I29" i="61"/>
  <c r="J29" i="61"/>
  <c r="K29" i="61"/>
  <c r="E30" i="61"/>
  <c r="F30" i="61"/>
  <c r="G30" i="61"/>
  <c r="H30" i="61"/>
  <c r="I30" i="61"/>
  <c r="J30" i="61"/>
  <c r="K30" i="61"/>
  <c r="E31" i="61"/>
  <c r="F31" i="61"/>
  <c r="G31" i="61"/>
  <c r="H31" i="61"/>
  <c r="I31" i="61"/>
  <c r="J31" i="61"/>
  <c r="K31" i="61"/>
  <c r="F32" i="61"/>
  <c r="G32" i="61"/>
  <c r="H32" i="61"/>
  <c r="I32" i="61"/>
  <c r="J32" i="61"/>
  <c r="K32" i="61"/>
  <c r="E26" i="61"/>
  <c r="K26" i="61"/>
  <c r="J26" i="61"/>
  <c r="I26" i="61"/>
  <c r="H26" i="61"/>
  <c r="G26" i="61"/>
  <c r="F26" i="61"/>
  <c r="K25" i="61"/>
  <c r="J25" i="61"/>
  <c r="I25" i="61"/>
  <c r="H25" i="61"/>
  <c r="G25" i="61"/>
  <c r="F25" i="61"/>
  <c r="E25" i="61"/>
  <c r="K24" i="61"/>
  <c r="J24" i="61"/>
  <c r="I24" i="61"/>
  <c r="H24" i="61"/>
  <c r="G24" i="61"/>
  <c r="F24" i="61"/>
  <c r="E24" i="61"/>
  <c r="K50" i="61"/>
  <c r="J50" i="61"/>
  <c r="I50" i="61"/>
  <c r="H50" i="61"/>
  <c r="G50" i="61"/>
  <c r="F50" i="61"/>
  <c r="E50" i="61"/>
  <c r="K49" i="61"/>
  <c r="J49" i="61"/>
  <c r="I49" i="61"/>
  <c r="H49" i="61"/>
  <c r="G49" i="61"/>
  <c r="F49" i="61"/>
  <c r="E49" i="61"/>
  <c r="F48" i="61"/>
  <c r="G48" i="61"/>
  <c r="H48" i="61"/>
  <c r="I48" i="61"/>
  <c r="J48" i="61"/>
  <c r="K48" i="61"/>
  <c r="E48" i="61"/>
  <c r="E47" i="61"/>
  <c r="K47" i="61"/>
  <c r="J47" i="61"/>
  <c r="I47" i="61"/>
  <c r="H47" i="61"/>
  <c r="G47" i="61"/>
  <c r="F47" i="61"/>
  <c r="K46" i="61"/>
  <c r="J46" i="61"/>
  <c r="I46" i="61"/>
  <c r="H46" i="61"/>
  <c r="G46" i="61"/>
  <c r="F46" i="61"/>
  <c r="E46" i="61"/>
  <c r="F45" i="61"/>
  <c r="G45" i="61"/>
  <c r="H45" i="61"/>
  <c r="I45" i="61"/>
  <c r="J45" i="61"/>
  <c r="K45" i="61"/>
  <c r="E45" i="61"/>
  <c r="K67" i="61" l="1"/>
  <c r="K66" i="61"/>
  <c r="K64" i="61"/>
  <c r="K63" i="61"/>
  <c r="K61" i="61"/>
  <c r="K60" i="61"/>
  <c r="K62" i="61" s="1"/>
  <c r="K89" i="61"/>
  <c r="K88" i="61"/>
  <c r="K87" i="61"/>
  <c r="K86" i="61"/>
  <c r="K85" i="61"/>
  <c r="K84" i="61"/>
  <c r="K83" i="61"/>
  <c r="K82" i="61"/>
  <c r="K81" i="61"/>
  <c r="K27" i="53"/>
  <c r="E12" i="53"/>
  <c r="F12" i="53"/>
  <c r="G12" i="53"/>
  <c r="H12" i="53"/>
  <c r="I12" i="53"/>
  <c r="J12" i="53"/>
  <c r="K12" i="53"/>
  <c r="E13" i="53"/>
  <c r="F13" i="53"/>
  <c r="G13" i="53"/>
  <c r="H13" i="53"/>
  <c r="I13" i="53"/>
  <c r="J13" i="53"/>
  <c r="K13" i="53"/>
  <c r="E14" i="53"/>
  <c r="F14" i="53"/>
  <c r="G14" i="53"/>
  <c r="H14" i="53"/>
  <c r="I14" i="53"/>
  <c r="J14" i="53"/>
  <c r="K14" i="53"/>
  <c r="E15" i="53"/>
  <c r="F15" i="53"/>
  <c r="G15" i="53"/>
  <c r="H15" i="53"/>
  <c r="I15" i="53"/>
  <c r="J15" i="53"/>
  <c r="K15" i="53"/>
  <c r="E16" i="53"/>
  <c r="F16" i="53"/>
  <c r="G16" i="53"/>
  <c r="H16" i="53"/>
  <c r="I16" i="53"/>
  <c r="J16" i="53"/>
  <c r="K16" i="53"/>
  <c r="E17" i="53"/>
  <c r="F17" i="53"/>
  <c r="G17" i="53"/>
  <c r="H17" i="53"/>
  <c r="I17" i="53"/>
  <c r="J17" i="53"/>
  <c r="K17" i="53"/>
  <c r="E18" i="53"/>
  <c r="F18" i="53"/>
  <c r="G18" i="53"/>
  <c r="H18" i="53"/>
  <c r="I18" i="53"/>
  <c r="J18" i="53"/>
  <c r="K18" i="53"/>
  <c r="E19" i="53"/>
  <c r="F19" i="53"/>
  <c r="G19" i="53"/>
  <c r="H19" i="53"/>
  <c r="I19" i="53"/>
  <c r="J19" i="53"/>
  <c r="K19" i="53"/>
  <c r="E20" i="53"/>
  <c r="F20" i="53"/>
  <c r="G20" i="53"/>
  <c r="H20" i="53"/>
  <c r="I20" i="53"/>
  <c r="J20" i="53"/>
  <c r="K20" i="53"/>
  <c r="E21" i="53"/>
  <c r="F21" i="53"/>
  <c r="G21" i="53"/>
  <c r="H21" i="53"/>
  <c r="I21" i="53"/>
  <c r="J21" i="53"/>
  <c r="K21" i="53"/>
  <c r="E22" i="53"/>
  <c r="F22" i="53"/>
  <c r="G22" i="53"/>
  <c r="H22" i="53"/>
  <c r="I22" i="53"/>
  <c r="J22" i="53"/>
  <c r="K22" i="53"/>
  <c r="E23" i="53"/>
  <c r="F23" i="53"/>
  <c r="G23" i="53"/>
  <c r="H23" i="53"/>
  <c r="I23" i="53"/>
  <c r="J23" i="53"/>
  <c r="K23" i="53"/>
  <c r="E24" i="53"/>
  <c r="F24" i="53"/>
  <c r="G24" i="53"/>
  <c r="H24" i="53"/>
  <c r="I24" i="53"/>
  <c r="J24" i="53"/>
  <c r="K24" i="53"/>
  <c r="E25" i="53"/>
  <c r="F25" i="53"/>
  <c r="G25" i="53"/>
  <c r="H25" i="53"/>
  <c r="I25" i="53"/>
  <c r="J25" i="53"/>
  <c r="K25" i="53"/>
  <c r="E26" i="53"/>
  <c r="F26" i="53"/>
  <c r="G26" i="53"/>
  <c r="H26" i="53"/>
  <c r="I26" i="53"/>
  <c r="J26" i="53"/>
  <c r="K26" i="53"/>
  <c r="E27" i="53"/>
  <c r="F27" i="53"/>
  <c r="G27" i="53"/>
  <c r="H27" i="53"/>
  <c r="I27" i="53"/>
  <c r="J27" i="53"/>
  <c r="K65" i="61" l="1"/>
  <c r="K68" i="61"/>
  <c r="K11" i="53" l="1"/>
  <c r="AB13" i="51"/>
  <c r="AB12" i="51"/>
  <c r="AB10" i="51"/>
  <c r="AB9" i="51"/>
  <c r="AB8" i="51"/>
  <c r="AB7" i="51"/>
  <c r="F11" i="53"/>
  <c r="G11" i="53"/>
  <c r="H11" i="53"/>
  <c r="I11" i="53"/>
  <c r="J11" i="53"/>
  <c r="E11" i="53"/>
  <c r="AB11" i="51" l="1"/>
  <c r="F12" i="52"/>
  <c r="G12" i="52"/>
  <c r="H12" i="52"/>
  <c r="I12" i="52"/>
  <c r="J12" i="52"/>
  <c r="K12" i="52"/>
  <c r="F13" i="52"/>
  <c r="G13" i="52"/>
  <c r="H13" i="52"/>
  <c r="I13" i="52"/>
  <c r="J13" i="52"/>
  <c r="K13" i="52"/>
  <c r="F14" i="52"/>
  <c r="G14" i="52"/>
  <c r="H14" i="52"/>
  <c r="I14" i="52"/>
  <c r="J14" i="52"/>
  <c r="K14" i="52"/>
  <c r="F15" i="52"/>
  <c r="G15" i="52"/>
  <c r="H15" i="52"/>
  <c r="I15" i="52"/>
  <c r="J15" i="52"/>
  <c r="K15" i="52"/>
  <c r="F16" i="52"/>
  <c r="G16" i="52"/>
  <c r="H16" i="52"/>
  <c r="I16" i="52"/>
  <c r="J16" i="52"/>
  <c r="K16" i="52"/>
  <c r="F17" i="52"/>
  <c r="G17" i="52"/>
  <c r="H17" i="52"/>
  <c r="I17" i="52"/>
  <c r="J17" i="52"/>
  <c r="K17" i="52"/>
  <c r="F18" i="52"/>
  <c r="G18" i="52"/>
  <c r="H18" i="52"/>
  <c r="I18" i="52"/>
  <c r="J18" i="52"/>
  <c r="K18" i="52"/>
  <c r="F19" i="52"/>
  <c r="G19" i="52"/>
  <c r="H19" i="52"/>
  <c r="I19" i="52"/>
  <c r="J19" i="52"/>
  <c r="K19" i="52"/>
  <c r="F20" i="52"/>
  <c r="G20" i="52"/>
  <c r="H20" i="52"/>
  <c r="I20" i="52"/>
  <c r="J20" i="52"/>
  <c r="K20" i="52"/>
  <c r="F21" i="52"/>
  <c r="G21" i="52"/>
  <c r="H21" i="52"/>
  <c r="I21" i="52"/>
  <c r="J21" i="52"/>
  <c r="K21" i="52"/>
  <c r="F22" i="52"/>
  <c r="G22" i="52"/>
  <c r="H22" i="52"/>
  <c r="I22" i="52"/>
  <c r="J22" i="52"/>
  <c r="K22" i="52"/>
  <c r="F23" i="52"/>
  <c r="AD13" i="52" s="1"/>
  <c r="G23" i="52"/>
  <c r="AE13" i="52" s="1"/>
  <c r="H23" i="52"/>
  <c r="AF13" i="52" s="1"/>
  <c r="I23" i="52"/>
  <c r="AG13" i="52" s="1"/>
  <c r="J23" i="52"/>
  <c r="AH13" i="52" s="1"/>
  <c r="K23" i="52"/>
  <c r="AI13" i="52" s="1"/>
  <c r="F24" i="52"/>
  <c r="AD15" i="52" s="1"/>
  <c r="G24" i="52"/>
  <c r="AE15" i="52" s="1"/>
  <c r="H24" i="52"/>
  <c r="AF15" i="52" s="1"/>
  <c r="I24" i="52"/>
  <c r="AG15" i="52" s="1"/>
  <c r="J24" i="52"/>
  <c r="AH15" i="52" s="1"/>
  <c r="K24" i="52"/>
  <c r="AI15" i="52" s="1"/>
  <c r="F25" i="52"/>
  <c r="AD12" i="52" s="1"/>
  <c r="G25" i="52"/>
  <c r="AE12" i="52" s="1"/>
  <c r="H25" i="52"/>
  <c r="AF12" i="52" s="1"/>
  <c r="I25" i="52"/>
  <c r="AG12" i="52" s="1"/>
  <c r="J25" i="52"/>
  <c r="AH12" i="52" s="1"/>
  <c r="K25" i="52"/>
  <c r="AI12" i="52" s="1"/>
  <c r="F26" i="52"/>
  <c r="G26" i="52"/>
  <c r="H26" i="52"/>
  <c r="AF17" i="52" s="1"/>
  <c r="I26" i="52"/>
  <c r="J26" i="52"/>
  <c r="K26" i="52"/>
  <c r="E13" i="52"/>
  <c r="E14" i="52"/>
  <c r="E15" i="52"/>
  <c r="E16" i="52"/>
  <c r="E17" i="52"/>
  <c r="E18" i="52"/>
  <c r="E19" i="52"/>
  <c r="E20" i="52"/>
  <c r="E21" i="52"/>
  <c r="E22" i="52"/>
  <c r="E23" i="52"/>
  <c r="AC13" i="52" s="1"/>
  <c r="E24" i="52"/>
  <c r="AC15" i="52" s="1"/>
  <c r="E25" i="52"/>
  <c r="AC12" i="52" s="1"/>
  <c r="E26" i="52"/>
  <c r="E12" i="52"/>
  <c r="E11" i="6"/>
  <c r="F11" i="6"/>
  <c r="G11" i="6"/>
  <c r="H11" i="6"/>
  <c r="I11" i="6"/>
  <c r="D11" i="6"/>
  <c r="J10" i="6"/>
  <c r="AG16" i="52" l="1"/>
  <c r="AF16" i="52"/>
  <c r="AE16" i="52"/>
  <c r="AD16" i="52"/>
  <c r="AD17" i="52"/>
  <c r="AE14" i="52"/>
  <c r="AF14" i="52"/>
  <c r="AC16" i="52"/>
  <c r="AI17" i="52"/>
  <c r="AH14" i="52"/>
  <c r="AD14" i="52"/>
  <c r="AH17" i="52"/>
  <c r="AC14" i="52"/>
  <c r="AE17" i="52"/>
  <c r="AG14" i="52"/>
  <c r="AI14" i="52"/>
  <c r="AG17" i="52"/>
  <c r="AI16" i="52"/>
  <c r="AC17" i="52"/>
  <c r="AH16" i="52"/>
  <c r="J11" i="6"/>
  <c r="AC10" i="51" l="1"/>
  <c r="AD10" i="51"/>
  <c r="AE10" i="51"/>
  <c r="AF10" i="51"/>
  <c r="AG10" i="51"/>
  <c r="AB12" i="28"/>
  <c r="AC12" i="28"/>
  <c r="AD12" i="28"/>
  <c r="AE12" i="28"/>
  <c r="AF12" i="28"/>
  <c r="AG12" i="28"/>
  <c r="AA12" i="28"/>
  <c r="AB9" i="47"/>
  <c r="AA14" i="28"/>
  <c r="AD8" i="53" l="1"/>
  <c r="AE8" i="53"/>
  <c r="AF8" i="53"/>
  <c r="AG8" i="53"/>
  <c r="AH8" i="53"/>
  <c r="AI8" i="53"/>
  <c r="AD9" i="53"/>
  <c r="AE9" i="53"/>
  <c r="AF9" i="53"/>
  <c r="AG9" i="53"/>
  <c r="AH9" i="53"/>
  <c r="AI9" i="53"/>
  <c r="AD10" i="53"/>
  <c r="AE10" i="53"/>
  <c r="AF10" i="53"/>
  <c r="AG10" i="53"/>
  <c r="AH10" i="53"/>
  <c r="AI10" i="53"/>
  <c r="AD11" i="53"/>
  <c r="AE11" i="53"/>
  <c r="AF11" i="53"/>
  <c r="AG11" i="53"/>
  <c r="AH11" i="53"/>
  <c r="AI11" i="53"/>
  <c r="AD12" i="53"/>
  <c r="AE12" i="53"/>
  <c r="AF12" i="53"/>
  <c r="AG12" i="53"/>
  <c r="AH12" i="53"/>
  <c r="AI12" i="53"/>
  <c r="AC12" i="53"/>
  <c r="AC11" i="53"/>
  <c r="AC10" i="47"/>
  <c r="AD10" i="47"/>
  <c r="AE10" i="47"/>
  <c r="AF10" i="47"/>
  <c r="AG10" i="47"/>
  <c r="AH10" i="47"/>
  <c r="AB10" i="47"/>
  <c r="AC6" i="47"/>
  <c r="AD6" i="47"/>
  <c r="AE6" i="47"/>
  <c r="AF6" i="47"/>
  <c r="AG6" i="47"/>
  <c r="AH6" i="47"/>
  <c r="AC7" i="47"/>
  <c r="AD7" i="47"/>
  <c r="AE7" i="47"/>
  <c r="AF7" i="47"/>
  <c r="AG7" i="47"/>
  <c r="AH7" i="47"/>
  <c r="AC8" i="47"/>
  <c r="AD8" i="47"/>
  <c r="AE8" i="47"/>
  <c r="AF8" i="47"/>
  <c r="AG8" i="47"/>
  <c r="AH8" i="47"/>
  <c r="AC9" i="47"/>
  <c r="AD9" i="47"/>
  <c r="AE9" i="47"/>
  <c r="AF9" i="47"/>
  <c r="AG9" i="47"/>
  <c r="AH9" i="47"/>
  <c r="AB8" i="47"/>
  <c r="AB7" i="47"/>
  <c r="AB6" i="47"/>
  <c r="AD8" i="46"/>
  <c r="AE8" i="46"/>
  <c r="AF8" i="46"/>
  <c r="AG8" i="46"/>
  <c r="AH8" i="46"/>
  <c r="AI8" i="46"/>
  <c r="AD9" i="46"/>
  <c r="AE9" i="46"/>
  <c r="AF9" i="46"/>
  <c r="AG9" i="46"/>
  <c r="AH9" i="46"/>
  <c r="AI9" i="46"/>
  <c r="AD10" i="46"/>
  <c r="AE10" i="46"/>
  <c r="AF10" i="46"/>
  <c r="AG10" i="46"/>
  <c r="AH10" i="46"/>
  <c r="AI10" i="46"/>
  <c r="AD11" i="46"/>
  <c r="AE11" i="46"/>
  <c r="AF11" i="46"/>
  <c r="AG11" i="46"/>
  <c r="AH11" i="46"/>
  <c r="AI11" i="46"/>
  <c r="AD12" i="46"/>
  <c r="AE12" i="46"/>
  <c r="AF12" i="46"/>
  <c r="AG12" i="46"/>
  <c r="AH12" i="46"/>
  <c r="AI12" i="46"/>
  <c r="AD13" i="46"/>
  <c r="AE13" i="46"/>
  <c r="AF13" i="46"/>
  <c r="AG13" i="46"/>
  <c r="AH13" i="46"/>
  <c r="AI13" i="46"/>
  <c r="AC11" i="46"/>
  <c r="AC9" i="46"/>
  <c r="AC8" i="46"/>
  <c r="AC12" i="46"/>
  <c r="AC13" i="46"/>
  <c r="AC10" i="46"/>
  <c r="AC9" i="53"/>
  <c r="AB14" i="28"/>
  <c r="AC14" i="28"/>
  <c r="AD14" i="28"/>
  <c r="AE14" i="28"/>
  <c r="AF14" i="28"/>
  <c r="AG14" i="28"/>
  <c r="BJ7" i="45"/>
  <c r="BK7" i="45"/>
  <c r="BL7" i="45"/>
  <c r="BM7" i="45"/>
  <c r="BN7" i="45"/>
  <c r="BO7" i="45"/>
  <c r="BJ8" i="45"/>
  <c r="BK8" i="45"/>
  <c r="BL8" i="45"/>
  <c r="BM8" i="45"/>
  <c r="BN8" i="45"/>
  <c r="BO8" i="45"/>
  <c r="BI8" i="45"/>
  <c r="AC10" i="53"/>
  <c r="AC8" i="53"/>
  <c r="Z88" i="37" l="1"/>
  <c r="AA88" i="37"/>
  <c r="AB88" i="37"/>
  <c r="AC88" i="37"/>
  <c r="AD88" i="37"/>
  <c r="AE88" i="37"/>
  <c r="Z89" i="37"/>
  <c r="Z93" i="37" s="1"/>
  <c r="AA89" i="37"/>
  <c r="AA93" i="37" s="1"/>
  <c r="AB89" i="37"/>
  <c r="AC89" i="37"/>
  <c r="AD89" i="37"/>
  <c r="AE89" i="37"/>
  <c r="Z90" i="37"/>
  <c r="AA90" i="37"/>
  <c r="AB90" i="37"/>
  <c r="AB93" i="37" s="1"/>
  <c r="AC90" i="37"/>
  <c r="AD90" i="37"/>
  <c r="AE90" i="37"/>
  <c r="Z91" i="37"/>
  <c r="AA91" i="37"/>
  <c r="AB91" i="37"/>
  <c r="AC91" i="37"/>
  <c r="AD91" i="37"/>
  <c r="AE91" i="37"/>
  <c r="Y89" i="37"/>
  <c r="Y90" i="37"/>
  <c r="Y91" i="37"/>
  <c r="Y88" i="37"/>
  <c r="Y93" i="37" s="1"/>
  <c r="AC93" i="37" l="1"/>
  <c r="AD93" i="37"/>
  <c r="AE93" i="37"/>
  <c r="V180" i="31"/>
  <c r="W196" i="31" l="1"/>
  <c r="X196" i="31"/>
  <c r="Y196" i="31"/>
  <c r="Z196" i="31"/>
  <c r="AA196" i="31"/>
  <c r="AB196" i="31"/>
  <c r="W197" i="31"/>
  <c r="X197" i="31"/>
  <c r="Y197" i="31"/>
  <c r="Z197" i="31"/>
  <c r="AA197" i="31"/>
  <c r="AB197" i="31"/>
  <c r="W198" i="31"/>
  <c r="X198" i="31"/>
  <c r="Y198" i="31"/>
  <c r="Z198" i="31"/>
  <c r="AA198" i="31"/>
  <c r="AB198" i="31"/>
  <c r="W199" i="31"/>
  <c r="X199" i="31"/>
  <c r="Y199" i="31"/>
  <c r="Z199" i="31"/>
  <c r="AA199" i="31"/>
  <c r="AB199" i="31"/>
  <c r="W200" i="31"/>
  <c r="X200" i="31"/>
  <c r="Y200" i="31"/>
  <c r="Z200" i="31"/>
  <c r="AA200" i="31"/>
  <c r="AB200" i="31"/>
  <c r="V200" i="31"/>
  <c r="V199" i="31"/>
  <c r="V198" i="31"/>
  <c r="V197" i="31"/>
  <c r="V196" i="31"/>
  <c r="W179" i="31"/>
  <c r="X179" i="31"/>
  <c r="Y179" i="31"/>
  <c r="Z179" i="31"/>
  <c r="AA179" i="31"/>
  <c r="AB179" i="31"/>
  <c r="W180" i="31"/>
  <c r="X180" i="31"/>
  <c r="Y180" i="31"/>
  <c r="Z180" i="31"/>
  <c r="AA180" i="31"/>
  <c r="AB180" i="31"/>
  <c r="W181" i="31"/>
  <c r="X181" i="31"/>
  <c r="Y181" i="31"/>
  <c r="Z181" i="31"/>
  <c r="AA181" i="31"/>
  <c r="AB181" i="31"/>
  <c r="W182" i="31"/>
  <c r="X182" i="31"/>
  <c r="Y182" i="31"/>
  <c r="Z182" i="31"/>
  <c r="AA182" i="31"/>
  <c r="AB182" i="31"/>
  <c r="W183" i="31"/>
  <c r="X183" i="31"/>
  <c r="Y183" i="31"/>
  <c r="Z183" i="31"/>
  <c r="AA183" i="31"/>
  <c r="AB183" i="31"/>
  <c r="W184" i="31"/>
  <c r="X184" i="31"/>
  <c r="Y184" i="31"/>
  <c r="Z184" i="31"/>
  <c r="AA184" i="31"/>
  <c r="AB184" i="31"/>
  <c r="W185" i="31"/>
  <c r="X185" i="31"/>
  <c r="Y185" i="31"/>
  <c r="Z185" i="31"/>
  <c r="AA185" i="31"/>
  <c r="AB185" i="31"/>
  <c r="V181" i="31"/>
  <c r="V182" i="31"/>
  <c r="V183" i="31"/>
  <c r="V184" i="31"/>
  <c r="V185" i="31"/>
  <c r="V179" i="31"/>
  <c r="X186" i="31" l="1"/>
  <c r="Y186" i="31"/>
  <c r="AA186" i="31"/>
  <c r="Z186" i="31"/>
  <c r="AA201" i="31"/>
  <c r="W186" i="31"/>
  <c r="V186" i="31"/>
  <c r="AB186" i="31"/>
  <c r="X201" i="31"/>
  <c r="AB201" i="31"/>
  <c r="Z201" i="31"/>
  <c r="Y201" i="31"/>
  <c r="V201" i="31"/>
  <c r="W201" i="31"/>
  <c r="BE7" i="45"/>
  <c r="AU31" i="45"/>
  <c r="AU7" i="45"/>
  <c r="AU7" i="30"/>
  <c r="BO7" i="30"/>
  <c r="BE7" i="30"/>
  <c r="AU29" i="30"/>
  <c r="AI5" i="5"/>
  <c r="BB7" i="45"/>
  <c r="BC7" i="45"/>
  <c r="BD7" i="45"/>
  <c r="AR31" i="45"/>
  <c r="AS31" i="45"/>
  <c r="AT31" i="45"/>
  <c r="AR29" i="30"/>
  <c r="AS29" i="30"/>
  <c r="AT29" i="30"/>
  <c r="BL7" i="30"/>
  <c r="BM7" i="30"/>
  <c r="BN7" i="30"/>
  <c r="BB7" i="30"/>
  <c r="BC7" i="30"/>
  <c r="BD7" i="30"/>
  <c r="AF5" i="5"/>
  <c r="AG5" i="5"/>
  <c r="AH5" i="5"/>
  <c r="AR7" i="45"/>
  <c r="AS7" i="45"/>
  <c r="AT7" i="45"/>
  <c r="AR7" i="30"/>
  <c r="AS7" i="30"/>
  <c r="AT7" i="30"/>
  <c r="AA9" i="28" l="1"/>
  <c r="AB9" i="28"/>
  <c r="AC9" i="28"/>
  <c r="AD9" i="28"/>
  <c r="AE9" i="28"/>
  <c r="AF9" i="28"/>
  <c r="AG9" i="28"/>
  <c r="AA10" i="28"/>
  <c r="AB10" i="28"/>
  <c r="AC10" i="28"/>
  <c r="AD10" i="28"/>
  <c r="AE10" i="28"/>
  <c r="AF10" i="28"/>
  <c r="AG10" i="28"/>
  <c r="AA11" i="28"/>
  <c r="AB11" i="28"/>
  <c r="AC11" i="28"/>
  <c r="AD11" i="28"/>
  <c r="AE11" i="28"/>
  <c r="AF11" i="28"/>
  <c r="AG11" i="28"/>
  <c r="AD13" i="28" l="1"/>
  <c r="AB13" i="28"/>
  <c r="AG13" i="28"/>
  <c r="AF13" i="28"/>
  <c r="AE13" i="28"/>
  <c r="AC13" i="28"/>
  <c r="AA13" i="28"/>
  <c r="AN8" i="45"/>
  <c r="AC8" i="12" l="1"/>
  <c r="AD8" i="12"/>
  <c r="AE8" i="12"/>
  <c r="AF8" i="12"/>
  <c r="AC9" i="12"/>
  <c r="AD9" i="12"/>
  <c r="AE9" i="12"/>
  <c r="AF9" i="12"/>
  <c r="AC10" i="12"/>
  <c r="AD10" i="12"/>
  <c r="AE10" i="12"/>
  <c r="AF10" i="12"/>
  <c r="AC11" i="12"/>
  <c r="AD11" i="12"/>
  <c r="AE11" i="12"/>
  <c r="AF11" i="12"/>
  <c r="AC12" i="12"/>
  <c r="AD12" i="12"/>
  <c r="AE12" i="12"/>
  <c r="AF12" i="12"/>
  <c r="BE8" i="45"/>
  <c r="BD8" i="45"/>
  <c r="BC8" i="45"/>
  <c r="BB8" i="45"/>
  <c r="BA8" i="45"/>
  <c r="AZ8" i="45"/>
  <c r="AY8" i="45"/>
  <c r="AU8" i="45"/>
  <c r="AT8" i="45"/>
  <c r="AS8" i="45"/>
  <c r="AR8" i="45"/>
  <c r="AQ8" i="45"/>
  <c r="AP8" i="45"/>
  <c r="AO8" i="45"/>
  <c r="AX8" i="45"/>
  <c r="BH8" i="45" s="1"/>
  <c r="BI7" i="45"/>
  <c r="BA7" i="45"/>
  <c r="AZ7" i="45"/>
  <c r="AY7" i="45"/>
  <c r="AX7" i="45"/>
  <c r="BH7" i="45" s="1"/>
  <c r="AQ7" i="45"/>
  <c r="AP7" i="45"/>
  <c r="AO7" i="45"/>
  <c r="AU6" i="45"/>
  <c r="BE6" i="45" s="1"/>
  <c r="BO6" i="45" s="1"/>
  <c r="AT6" i="45"/>
  <c r="BD6" i="45" s="1"/>
  <c r="BN6" i="45" s="1"/>
  <c r="AS6" i="45"/>
  <c r="BC6" i="45" s="1"/>
  <c r="BM6" i="45" s="1"/>
  <c r="AR6" i="45"/>
  <c r="BB6" i="45" s="1"/>
  <c r="BL6" i="45" s="1"/>
  <c r="AQ6" i="45"/>
  <c r="BA6" i="45" s="1"/>
  <c r="BK6" i="45" s="1"/>
  <c r="AP6" i="45"/>
  <c r="AZ6" i="45" s="1"/>
  <c r="BJ6" i="45" s="1"/>
  <c r="AO6" i="45"/>
  <c r="AY6" i="45" s="1"/>
  <c r="BI6" i="45" s="1"/>
  <c r="AN6" i="45"/>
  <c r="AX6" i="45" s="1"/>
  <c r="BH6" i="45" s="1"/>
  <c r="AX5" i="45"/>
  <c r="BH5" i="45" s="1"/>
  <c r="AX7" i="30"/>
  <c r="BH7" i="30" s="1"/>
  <c r="BI8" i="30"/>
  <c r="BJ8" i="30"/>
  <c r="BK8" i="30"/>
  <c r="BL8" i="30"/>
  <c r="BM8" i="30"/>
  <c r="BN8" i="30"/>
  <c r="BO8" i="30"/>
  <c r="BI7" i="30"/>
  <c r="BJ7" i="30"/>
  <c r="BK7" i="30"/>
  <c r="AX5" i="30"/>
  <c r="BH5" i="30" s="1"/>
  <c r="BB8" i="30"/>
  <c r="BC8" i="30"/>
  <c r="BD8" i="30"/>
  <c r="BE8" i="30"/>
  <c r="AY8" i="30"/>
  <c r="AZ8" i="30"/>
  <c r="BA8" i="30"/>
  <c r="AY7" i="30"/>
  <c r="AZ7" i="30"/>
  <c r="BA7" i="30"/>
  <c r="AX8" i="30"/>
  <c r="BH8" i="30" s="1"/>
  <c r="AO8" i="30"/>
  <c r="AP8" i="30"/>
  <c r="AQ8" i="30"/>
  <c r="AR8" i="30"/>
  <c r="AS8" i="30"/>
  <c r="AT8" i="30"/>
  <c r="AU8" i="30"/>
  <c r="AO7" i="30"/>
  <c r="AP7" i="30"/>
  <c r="AQ7" i="30"/>
  <c r="AO6" i="30"/>
  <c r="AY6" i="30" s="1"/>
  <c r="BI6" i="30" s="1"/>
  <c r="AP6" i="30"/>
  <c r="AZ6" i="30" s="1"/>
  <c r="BJ6" i="30" s="1"/>
  <c r="AQ6" i="30"/>
  <c r="BA6" i="30" s="1"/>
  <c r="BK6" i="30" s="1"/>
  <c r="AR6" i="30"/>
  <c r="BB6" i="30" s="1"/>
  <c r="BL6" i="30" s="1"/>
  <c r="AS6" i="30"/>
  <c r="BC6" i="30" s="1"/>
  <c r="BM6" i="30" s="1"/>
  <c r="AT6" i="30"/>
  <c r="BD6" i="30" s="1"/>
  <c r="BN6" i="30" s="1"/>
  <c r="AU6" i="30"/>
  <c r="BE6" i="30" s="1"/>
  <c r="BO6" i="30" s="1"/>
  <c r="AN6" i="30"/>
  <c r="AX6" i="30" s="1"/>
  <c r="BH6" i="30" s="1"/>
  <c r="AF6" i="5"/>
  <c r="AG6" i="5"/>
  <c r="AH6" i="5"/>
  <c r="AI6" i="5"/>
  <c r="AC5" i="5"/>
  <c r="AD5" i="5"/>
  <c r="AE5" i="5"/>
  <c r="AB6" i="5"/>
  <c r="AC6" i="5"/>
  <c r="AD6" i="5"/>
  <c r="AE6" i="5"/>
  <c r="AC4" i="5"/>
  <c r="AD4" i="5"/>
  <c r="AE4" i="5"/>
  <c r="AF4" i="5"/>
  <c r="AG4" i="5"/>
  <c r="AH4" i="5"/>
  <c r="AI4" i="5"/>
  <c r="AB4" i="5"/>
  <c r="AD13" i="12" l="1"/>
  <c r="AC13" i="12"/>
  <c r="AE13" i="12"/>
  <c r="AF13" i="12"/>
  <c r="AD10" i="50"/>
  <c r="AE10" i="50"/>
  <c r="AF10" i="50"/>
  <c r="AG10" i="50"/>
  <c r="AH10" i="50"/>
  <c r="AC10" i="50"/>
  <c r="AU32" i="45" l="1"/>
  <c r="AT32" i="45"/>
  <c r="AS32" i="45"/>
  <c r="AR32" i="45"/>
  <c r="AQ32" i="45"/>
  <c r="AP32" i="45"/>
  <c r="AO32" i="45"/>
  <c r="AQ31" i="45"/>
  <c r="AP31" i="45"/>
  <c r="AO31" i="45"/>
  <c r="AP29" i="30"/>
  <c r="AQ29" i="30"/>
  <c r="AP30" i="30"/>
  <c r="AQ30" i="30"/>
  <c r="AR30" i="30"/>
  <c r="AS30" i="30"/>
  <c r="AT30" i="30"/>
  <c r="AU30" i="30"/>
  <c r="AO30" i="30"/>
  <c r="AO29" i="30"/>
  <c r="G10" i="61" l="1"/>
  <c r="I9" i="61"/>
  <c r="G11" i="61"/>
  <c r="I11" i="61" l="1"/>
  <c r="E9" i="61"/>
  <c r="F10" i="61"/>
  <c r="H11" i="61"/>
  <c r="J9" i="61"/>
  <c r="G9" i="61"/>
  <c r="J10" i="61"/>
  <c r="J11" i="61"/>
  <c r="F11" i="61"/>
  <c r="H9" i="61"/>
  <c r="E11" i="61"/>
  <c r="I10" i="61"/>
  <c r="F9" i="61"/>
  <c r="E10" i="61"/>
  <c r="H10" i="61"/>
  <c r="K9" i="61" l="1"/>
  <c r="K10" i="61"/>
  <c r="K11" i="61" l="1"/>
  <c r="AA12" i="12"/>
  <c r="AB12" i="12"/>
  <c r="Z12" i="12"/>
  <c r="AA8" i="12"/>
  <c r="AB8" i="12"/>
  <c r="AA9" i="12"/>
  <c r="AB9" i="12"/>
  <c r="AA10" i="12"/>
  <c r="AB10" i="12"/>
  <c r="AA11" i="12"/>
  <c r="AB11" i="12"/>
  <c r="Z8" i="12"/>
  <c r="Z11" i="12"/>
  <c r="Z10" i="12"/>
  <c r="Z9" i="12"/>
  <c r="AC8" i="51"/>
  <c r="AD8" i="51"/>
  <c r="AE8" i="51"/>
  <c r="AF8" i="51"/>
  <c r="AG8" i="51"/>
  <c r="AC9" i="51"/>
  <c r="AD9" i="51"/>
  <c r="AE9" i="51"/>
  <c r="AF9" i="51"/>
  <c r="AG9" i="51"/>
  <c r="AC12" i="51"/>
  <c r="AD12" i="51"/>
  <c r="AE12" i="51"/>
  <c r="AF12" i="51"/>
  <c r="AG12" i="51"/>
  <c r="AC13" i="51"/>
  <c r="AD13" i="51"/>
  <c r="AE13" i="51"/>
  <c r="AF13" i="51"/>
  <c r="AG13" i="51"/>
  <c r="AC7" i="51"/>
  <c r="AD7" i="51"/>
  <c r="AE7" i="51"/>
  <c r="AF7" i="51"/>
  <c r="AG7" i="51"/>
  <c r="AC6" i="50"/>
  <c r="AD6" i="50"/>
  <c r="AE6" i="50"/>
  <c r="AF6" i="50"/>
  <c r="AG6" i="50"/>
  <c r="AH6" i="50"/>
  <c r="AC7" i="50"/>
  <c r="AD7" i="50"/>
  <c r="AE7" i="50"/>
  <c r="AF7" i="50"/>
  <c r="AG7" i="50"/>
  <c r="AH7" i="50"/>
  <c r="AC8" i="50"/>
  <c r="AD8" i="50"/>
  <c r="AE8" i="50"/>
  <c r="AF8" i="50"/>
  <c r="AG8" i="50"/>
  <c r="AH8" i="50"/>
  <c r="AC9" i="50"/>
  <c r="AD9" i="50"/>
  <c r="AE9" i="50"/>
  <c r="AF9" i="50"/>
  <c r="AG9" i="50"/>
  <c r="AH9" i="50"/>
  <c r="AD5" i="50"/>
  <c r="AE5" i="50"/>
  <c r="AF5" i="50"/>
  <c r="AG5" i="50"/>
  <c r="AH5" i="50"/>
  <c r="AC5" i="50"/>
  <c r="AG11" i="51" l="1"/>
  <c r="AF11" i="51"/>
  <c r="AC11" i="51"/>
  <c r="AE11" i="51"/>
  <c r="AD11" i="51"/>
  <c r="AB13" i="12"/>
  <c r="AA13" i="12"/>
  <c r="Z13" i="12"/>
</calcChain>
</file>

<file path=xl/sharedStrings.xml><?xml version="1.0" encoding="utf-8"?>
<sst xmlns="http://schemas.openxmlformats.org/spreadsheetml/2006/main" count="2246" uniqueCount="471">
  <si>
    <t>Scenarios</t>
  </si>
  <si>
    <t>Technologies</t>
  </si>
  <si>
    <t>Momentum Savings</t>
  </si>
  <si>
    <t>Savings Type</t>
  </si>
  <si>
    <t>Summary: This table summarizes the annual energy consumption of all Residential HVAC stock in the market in each scenario over time.</t>
  </si>
  <si>
    <t>Summary: This table summarizes the stock market share of each Residential Heating technology over time.</t>
  </si>
  <si>
    <t>eFAF</t>
  </si>
  <si>
    <t>GSHP</t>
  </si>
  <si>
    <t>Other</t>
  </si>
  <si>
    <t>Summary: This table summarizes the stock market share of each Residential Cooling technology over time.</t>
  </si>
  <si>
    <t>DHP</t>
  </si>
  <si>
    <t>Building Type</t>
  </si>
  <si>
    <t>SF</t>
  </si>
  <si>
    <t>MF</t>
  </si>
  <si>
    <t>MH</t>
  </si>
  <si>
    <t>Heating</t>
  </si>
  <si>
    <t>Cooling</t>
  </si>
  <si>
    <t>Technology</t>
  </si>
  <si>
    <t>Total</t>
  </si>
  <si>
    <t>Total Market Savings</t>
  </si>
  <si>
    <t>Row</t>
  </si>
  <si>
    <t>Column</t>
  </si>
  <si>
    <t>Filter</t>
  </si>
  <si>
    <t>Table 1</t>
  </si>
  <si>
    <t>Table 2</t>
  </si>
  <si>
    <t>Table 3</t>
  </si>
  <si>
    <t>Table 4</t>
  </si>
  <si>
    <t>Table 7</t>
  </si>
  <si>
    <t>Table 8</t>
  </si>
  <si>
    <t>Table 9</t>
  </si>
  <si>
    <t>Table 10</t>
  </si>
  <si>
    <t>Table 11</t>
  </si>
  <si>
    <t>Table 12</t>
  </si>
  <si>
    <t>Year</t>
  </si>
  <si>
    <t>None</t>
  </si>
  <si>
    <t>Building Type, Scenario</t>
  </si>
  <si>
    <t>Scenario</t>
  </si>
  <si>
    <t>HVAC Type</t>
  </si>
  <si>
    <t>Efficiency</t>
  </si>
  <si>
    <t>HSPF 7.2</t>
  </si>
  <si>
    <t>HSPF 7.7</t>
  </si>
  <si>
    <t>HSPF 8.2</t>
  </si>
  <si>
    <t>HSPF 8.5</t>
  </si>
  <si>
    <t>HSPF 9.0</t>
  </si>
  <si>
    <t>HSPF 10.0</t>
  </si>
  <si>
    <t>All</t>
  </si>
  <si>
    <t>SEER 10</t>
  </si>
  <si>
    <t>SEER 13</t>
  </si>
  <si>
    <t>SEER 14.5</t>
  </si>
  <si>
    <t>SEER 18</t>
  </si>
  <si>
    <t>ASHP</t>
  </si>
  <si>
    <t>CAC</t>
  </si>
  <si>
    <t>HVAC Type, Efficiency</t>
  </si>
  <si>
    <t>Momentum Components</t>
  </si>
  <si>
    <t>No Cooling</t>
  </si>
  <si>
    <t>(% of Dwelling Units)</t>
  </si>
  <si>
    <t>Climate Zone</t>
  </si>
  <si>
    <t>End Use</t>
  </si>
  <si>
    <t>Building Type, End Use, Scenario</t>
  </si>
  <si>
    <t>Building Type, Climate Zone</t>
  </si>
  <si>
    <t>Efficiency Tier</t>
  </si>
  <si>
    <t>Description</t>
  </si>
  <si>
    <t>Cadeo Group</t>
  </si>
  <si>
    <t>Bonneville Power Administration</t>
  </si>
  <si>
    <t xml:space="preserve">Study Manager: </t>
  </si>
  <si>
    <t xml:space="preserve">Contributors: </t>
  </si>
  <si>
    <t>Market</t>
  </si>
  <si>
    <t xml:space="preserve">Building Type, Scenario </t>
  </si>
  <si>
    <t>aMW at Busbar</t>
  </si>
  <si>
    <t>End Use = Heating</t>
  </si>
  <si>
    <t>End Use = Cooling</t>
  </si>
  <si>
    <t>Heating Summary</t>
  </si>
  <si>
    <t>Cooling Summary</t>
  </si>
  <si>
    <t>Non-Equip Summary</t>
  </si>
  <si>
    <t>Technology, Scenario</t>
  </si>
  <si>
    <t>Technology in (Wx Full Upgrade, Advanced Smart Thermostat)</t>
  </si>
  <si>
    <t>% of Dwelling Units</t>
  </si>
  <si>
    <t># of Dwelling Units</t>
  </si>
  <si>
    <t>Sheet</t>
  </si>
  <si>
    <t>Start Cell</t>
  </si>
  <si>
    <t>C9</t>
  </si>
  <si>
    <t>C10</t>
  </si>
  <si>
    <t>D7</t>
  </si>
  <si>
    <t>D22</t>
  </si>
  <si>
    <t>D37</t>
  </si>
  <si>
    <t>D52</t>
  </si>
  <si>
    <t>D67</t>
  </si>
  <si>
    <t>D82</t>
  </si>
  <si>
    <t>D97</t>
  </si>
  <si>
    <t>C112</t>
  </si>
  <si>
    <t>C127</t>
  </si>
  <si>
    <t>D23</t>
  </si>
  <si>
    <t>D39</t>
  </si>
  <si>
    <t>D55</t>
  </si>
  <si>
    <t>D71</t>
  </si>
  <si>
    <t>D87</t>
  </si>
  <si>
    <t>C103</t>
  </si>
  <si>
    <t>C118</t>
  </si>
  <si>
    <t>C133</t>
  </si>
  <si>
    <t>C21</t>
  </si>
  <si>
    <t>C37</t>
  </si>
  <si>
    <t>C53</t>
  </si>
  <si>
    <t>C69</t>
  </si>
  <si>
    <t>C88</t>
  </si>
  <si>
    <t>C104</t>
  </si>
  <si>
    <t>C121</t>
  </si>
  <si>
    <t>C142</t>
  </si>
  <si>
    <t>C158</t>
  </si>
  <si>
    <t>C173</t>
  </si>
  <si>
    <t>C189</t>
  </si>
  <si>
    <t>Zonal</t>
  </si>
  <si>
    <t>C54</t>
  </si>
  <si>
    <t>C74</t>
  </si>
  <si>
    <t>RAC</t>
  </si>
  <si>
    <t>ASHP Detail</t>
  </si>
  <si>
    <t>DHP Detail</t>
  </si>
  <si>
    <t>CAC Detail</t>
  </si>
  <si>
    <t>eFAF Detail</t>
  </si>
  <si>
    <t>Scenario = Market, HVAC Type =ASHP</t>
  </si>
  <si>
    <t>Scenario = Market, End Use = Heating, HVAC Type = ASHP</t>
  </si>
  <si>
    <t>Scenario = Market, End Use = Cooling, HVAC Type = ASHP</t>
  </si>
  <si>
    <t>Scenario = Market, HVAC Type =DHP</t>
  </si>
  <si>
    <t>Scenario = Market, End Use = Heating, HVAC Type = DHP</t>
  </si>
  <si>
    <t>Scenario = Market, End Use = Cooling, HVAC Type = DHP</t>
  </si>
  <si>
    <t>Scenario = Market, End Use = Cooling, HVAC Type = CAC</t>
  </si>
  <si>
    <t>Scenario = Market, End Use = Heating, HVAC Type = eFAF</t>
  </si>
  <si>
    <t>Scenario = Market, End Use = Heating, HVAC Type = Zonal</t>
  </si>
  <si>
    <t>Scenario = Market, End Use = Heating, HVAC Type = gFAF</t>
  </si>
  <si>
    <t>Scenario in (Market, 7PP Baseline), HVAC Type = ASHP</t>
  </si>
  <si>
    <t>Scenario in (Market, 7PP Baseline), End Use = Heating, HVAC Type = ASHP</t>
  </si>
  <si>
    <t>Scenario in (Market, 7PP Baseline), End Use = Cooling, HVAC Type = ASHP</t>
  </si>
  <si>
    <t>Scenario in (Market, 7PP Baseline), HVAC Type = DHP</t>
  </si>
  <si>
    <t>Scenario in (Market, 7PP Baseline), End Use = Heating, HVAC Type = DHP</t>
  </si>
  <si>
    <t>Scenario in (Market, 7PP Baseline), End Use = Cooling, HVAC Type = DHP</t>
  </si>
  <si>
    <t>Scenario in (Market, 7PP Baseline), HVAC Type = CAC</t>
  </si>
  <si>
    <t>Scenario in (Market, 7PP Baseline), End Use = Cooling, HVAC Type = CAC</t>
  </si>
  <si>
    <t>Scenario in (Market, 7PP Baseline), HVAC Type = eFAF</t>
  </si>
  <si>
    <t>Scenario in (Market, 7PP Baseline), End Use = Heating, HVAC Type = eFAF</t>
  </si>
  <si>
    <t>Scenario in (Market, 7PP Baseline), HVAC Type = Zonal</t>
  </si>
  <si>
    <t>Scenario in (Market, 7PP Baseline), End Use = Heating, HVAC Type = Zonal</t>
  </si>
  <si>
    <t>Scenario in (Market, 7PP Baseline), HVAC Type = gFAF</t>
  </si>
  <si>
    <t>Scenario in (Market, 7PP Baseline), End Use = Heating, HVAC Type = gFAF</t>
  </si>
  <si>
    <t>End Use = Heating, Scenario =  7PP Baseline</t>
  </si>
  <si>
    <t>End Use = Cooling, Scenario =  7PP Baseline</t>
  </si>
  <si>
    <t>End Use = Heating, Scenario = Market</t>
  </si>
  <si>
    <t>End Use = Heating, Scenario in (Market,  7PP Baseline)</t>
  </si>
  <si>
    <t>End Use = Cooling, Scenario = Market</t>
  </si>
  <si>
    <t>End Use = Cooling, Scenario in (Market,  7PP Baseline)</t>
  </si>
  <si>
    <t>Scenario = Market, End Use = Heating</t>
  </si>
  <si>
    <t>Scenario = Market, End Use = Cooling</t>
  </si>
  <si>
    <t>Scenario in (Market, 7PP Baseline)</t>
  </si>
  <si>
    <t>Scenario in (Market, 7PP Baseline), End Use = Heating</t>
  </si>
  <si>
    <t>Scenario in (Market, 7PP Baseline), End Use = Cooling</t>
  </si>
  <si>
    <t>ASHP 1</t>
  </si>
  <si>
    <t>ASHP 2</t>
  </si>
  <si>
    <t>ASHP 3</t>
  </si>
  <si>
    <t>ASHP 4</t>
  </si>
  <si>
    <t>ASHP 5</t>
  </si>
  <si>
    <t>ASHP 6</t>
  </si>
  <si>
    <t>ASHP 7</t>
  </si>
  <si>
    <t>ASHP 8</t>
  </si>
  <si>
    <t>ASHP 9</t>
  </si>
  <si>
    <t>ASHP 10</t>
  </si>
  <si>
    <t>ASHP 11</t>
  </si>
  <si>
    <t>ASHP 12</t>
  </si>
  <si>
    <t>Baseline</t>
  </si>
  <si>
    <t>DHP eFAF</t>
  </si>
  <si>
    <t>DHP Zonal</t>
  </si>
  <si>
    <t>DHP Full</t>
  </si>
  <si>
    <t>HSPF 10</t>
  </si>
  <si>
    <t>FAF Electric</t>
  </si>
  <si>
    <t>FAF Gas/Other</t>
  </si>
  <si>
    <t>PTHP</t>
  </si>
  <si>
    <t>PTAC</t>
  </si>
  <si>
    <t>Evaporative Cooler</t>
  </si>
  <si>
    <t>(aMW at Busbar)</t>
  </si>
  <si>
    <t>(aMW at busbar)</t>
  </si>
  <si>
    <t>(# of Dwelling Units)</t>
  </si>
  <si>
    <t>Summary: This table summarizes the annual heating energy consumption of all Residential HVAC stock in the market for each building type, by scenario, over time.</t>
  </si>
  <si>
    <t>Summary: This table summarizes the annual cooling energy consumption of all Residential HVAC stock in the market for each building type, by scenario, over time.</t>
  </si>
  <si>
    <t>(# of Dwelling Units w CAC)</t>
  </si>
  <si>
    <t>(kWh per dwelling unit, at Meter)</t>
  </si>
  <si>
    <t>(Heating kWh per dwelling unit, at Meter)</t>
  </si>
  <si>
    <t>(Cooling kWh per dwelling unit, at Meter)</t>
  </si>
  <si>
    <t>Summary: This table summarizes the annual energy consumption of all Residential CAC stock in the market in each scenario over time.</t>
  </si>
  <si>
    <t>Summary: This table summarizes the annual heating energy consumption of all Residential DHP stock in the market in each scenario over time.</t>
  </si>
  <si>
    <t>Summary: This table summarizes the annual energy consumption of all Residential ASHP stock in the market in each scenario over time.</t>
  </si>
  <si>
    <t>Summary: This table summarizes the annual heating energy consumption of all Residential ASHP stock in the market in each scenario over time.</t>
  </si>
  <si>
    <t>Summary: This table summarizes the # of dwelling units w/ ASHP as primary heating system in the market in each scenario over time.</t>
  </si>
  <si>
    <t>Summary: This table summarizes the # of dwelling units w/ ASHP as primary cooling system in the market in each scenario over time.</t>
  </si>
  <si>
    <t>(% of Stock)</t>
  </si>
  <si>
    <t>Summary: This table summarizes the annual energy consumption of all Residential DHP stock in the market in each scenario over time.</t>
  </si>
  <si>
    <t>Summary: This table summarizes the saturation of DHP heating (% of dwelling units w/ DHP as primary heating system) in the market in each scenario over time.</t>
  </si>
  <si>
    <t>Summary: This table summarizes the saturation of ASHP heating (% of dwelling units w/ ASHP as primary heating system) in the market in each scenario over time.</t>
  </si>
  <si>
    <t>Summary: This table summarizes the # of dwelling units w/ DHP as primary heating system in the market in each scenario over time.</t>
  </si>
  <si>
    <t>Summary: This table summarizes the annual, per-dwelling unit heating energy consumption of all ASHP stock in the market in each scenario over time.</t>
  </si>
  <si>
    <t>Summary: This table summarizes the annual, per-dwelling unit heating energy consumption of all DHP stock in the market in each scenario over time.</t>
  </si>
  <si>
    <t>Summary: This table summarizes the saturation of ASHP Cooling (% of dwelling units w/ ASHP as primary cooling system) in the market in each scenario over time.</t>
  </si>
  <si>
    <t>Summary: This table summarizes the saturation of DHP cooling (% of dwelling units w/ DHP as primary cooling system) in the market in each scenario over time.</t>
  </si>
  <si>
    <t>Summary: This table summarizes the # of dwelling units w/ DHP as primary cooling system in the market in each scenario over time.</t>
  </si>
  <si>
    <t>Summary: This table summarizes the annual, per-dwelling unit cooling energy consumption of DHP stock in the market in each scenario over time.</t>
  </si>
  <si>
    <t>Summary: This table summarizes the annual, per-dwelling unit cooling energy consumption of ASHP stock in the market in each scenario over time.</t>
  </si>
  <si>
    <t>Summary: This table summarizes the saturation of CAC (% of dwelling units w/ CAC as primary cooling system) in the market in each scenario over time.</t>
  </si>
  <si>
    <t>Summary: This table summarizes the # of dwelling units w/ CAC as primary cooling system in the market in each scenario over time.</t>
  </si>
  <si>
    <t>Summary: This table summarizes the annual stock market share of ASHP heating efficiencies over time.</t>
  </si>
  <si>
    <t>Summary: This table summarizes the annual stock market share of ASHP cooling efficiencies over time.</t>
  </si>
  <si>
    <t>Summary: This table summarizes the annual stock market share of CAC cooling efficiencies over time.</t>
  </si>
  <si>
    <t>Summary: This table summarizes the annual energy consumption of all Residential eFAF HVAC stock in the market in each scenario over time.</t>
  </si>
  <si>
    <t>Summary: This table summarizes the saturation of eFAF (% of dwelling units) in the market in each scenario over time.</t>
  </si>
  <si>
    <t>Summary: This table summarizes the number of dwelling units w/ eFAF as primary heating system in the market in each scenario over time.</t>
  </si>
  <si>
    <t>Summary: This table summarizes the annual energy consumption of all Residential, Electric Zonal Heat stock in the market in each scenario over time.</t>
  </si>
  <si>
    <t>Summary: This table summarizes the saturation of Electric Zonal Heat (% of dwelling units) in the market in each scenario over time.</t>
  </si>
  <si>
    <t>Summary: This table summarizes the number of dwelling units w/ Electric Zonal Heat as primary heating system in the market in each scenario over time.</t>
  </si>
  <si>
    <t>Summary: This table summarizes the annual, per-dwelling unit energy consumption of for each home with Electric Zonal Heat as primary heating system in the market in each scenario over time.</t>
  </si>
  <si>
    <t>Summary: This table summarizes the annual, per-dwelling unit energy consumption of for each home with CAC as primary cooling system in the market in each scenario over time.</t>
  </si>
  <si>
    <t>Summary: This table summarizes the annual, per-dwelling unit energy consumption of for each home with eFAF as primary heating system in the market in each scenario over time.</t>
  </si>
  <si>
    <t>Heating Equipment Stock Share by Technology - Market Scenario</t>
  </si>
  <si>
    <t>Other Cooling</t>
  </si>
  <si>
    <t>Summary: This table summarizes the annual, regional heating energy consumption by technology over time.</t>
  </si>
  <si>
    <t>Summary: This table summarizes the annual, regional cooling energy consumption by technology over time.</t>
  </si>
  <si>
    <t>Summary: This table summarizes the market share of each Residential Heating technology in stock for the market scenario over time.</t>
  </si>
  <si>
    <t>Summary: This table summarizes the regional heating energy consumption by technology in the market scenario over time.</t>
  </si>
  <si>
    <t>Summary: This table summarizes the regional heating energy consumption by building type and scenario over time.</t>
  </si>
  <si>
    <t>Summary: This table summarizes per-dwelling unit heating energy consumption by building type for each scenario, over time.</t>
  </si>
  <si>
    <t>Cooling Equipment Stock Share by Technology - Market Scenario</t>
  </si>
  <si>
    <t>Summary: This table summarizes the market share of each residential cooling technology in stock for the market scenario over time.</t>
  </si>
  <si>
    <t>Summary: This table summarizes the regional cooling energy consumption by technology in the market scenario over time.</t>
  </si>
  <si>
    <t>Summary: This table summarizes the regional cooling energy consumption by building type and scenario over time.</t>
  </si>
  <si>
    <t>Cooling Savings by Source and Building Type</t>
  </si>
  <si>
    <t>Heating Savings by Source and Building Type</t>
  </si>
  <si>
    <t>eFAF Stock Saturation by Building Type Scenario, Time, Market Scenario</t>
  </si>
  <si>
    <t>Momentum Savings (Regional Total)</t>
  </si>
  <si>
    <t>Notes:</t>
  </si>
  <si>
    <t>Momentum Savings (BPA Share)</t>
  </si>
  <si>
    <t>% of Stock</t>
  </si>
  <si>
    <t>Q2</t>
  </si>
  <si>
    <t>Q3</t>
  </si>
  <si>
    <t>Q4</t>
  </si>
  <si>
    <t>x</t>
  </si>
  <si>
    <t>Title</t>
  </si>
  <si>
    <t>kWh per Dwelling Unit at Meter</t>
  </si>
  <si>
    <t>Back to Table of Contents</t>
  </si>
  <si>
    <t>Quantity</t>
  </si>
  <si>
    <t>aMW at Busbar by Scenario</t>
  </si>
  <si>
    <t>Single Family</t>
  </si>
  <si>
    <t>Multifamily</t>
  </si>
  <si>
    <t>Manufactured</t>
  </si>
  <si>
    <t>RAC/PTAC/PTHP</t>
  </si>
  <si>
    <t>(Thousands of Dwelling Units)</t>
  </si>
  <si>
    <t xml:space="preserve">aMW at Busbar, by Scenario </t>
  </si>
  <si>
    <t>Clickable Table of Contents</t>
  </si>
  <si>
    <t>Workbook Contents</t>
  </si>
  <si>
    <t>Table of Contents</t>
  </si>
  <si>
    <t>Total market energy consumption</t>
  </si>
  <si>
    <t>Table 5</t>
  </si>
  <si>
    <t>Table 6</t>
  </si>
  <si>
    <t>Technology Mix in Stock (Tables 5 and 6)</t>
  </si>
  <si>
    <t>Table of Contents (TOC)</t>
  </si>
  <si>
    <t>Energy Consumption (Tables 2-4)</t>
  </si>
  <si>
    <t>Energy Consumption by Technology (Tables 7 and 8)</t>
  </si>
  <si>
    <t>Energy consumption by technology over time</t>
  </si>
  <si>
    <t>Stock saturations (%) of primary HVAC technologies</t>
  </si>
  <si>
    <t>Technology Units in Stock (Tables 9 and 10)</t>
  </si>
  <si>
    <t>Stock size (dwelling units) of primary HVAC technologies</t>
  </si>
  <si>
    <t>Technology Units in Sales (Tables 11 and 12)</t>
  </si>
  <si>
    <t>Sales (equipment units) of primary HVAC technologies</t>
  </si>
  <si>
    <t>Market Summaries</t>
  </si>
  <si>
    <t>Summaries of Total Savings, Heating, Cooling, and Non-Equipment Factors</t>
  </si>
  <si>
    <t>Equipment Summaries</t>
  </si>
  <si>
    <t>Detailed model results for major HVAC equipment types</t>
  </si>
  <si>
    <t xml:space="preserve">DO NOT EDIT. THIS TABLE SUPPORTS THE CHART. </t>
  </si>
  <si>
    <t>Annual Average Heating UEC per Dwelling Unit by Building Type, Scenario</t>
  </si>
  <si>
    <t>Annual Heating aMW Consumption by Scenario, Building Type</t>
  </si>
  <si>
    <t>Annual Average Cooling UEC per Dwelling Unit by Building Type, Scenario</t>
  </si>
  <si>
    <t>Annual Cooling aMW Consumption by Scenario, Building Type</t>
  </si>
  <si>
    <t>Annual ASHP Stock aMW Consumption by Scenario</t>
  </si>
  <si>
    <t>Annual ASHP Heating Stock Saturation by Building Type Scenario, Market Scenario</t>
  </si>
  <si>
    <t>Annual ASHP Heating UEC by Building Type, Climate Zone for Market Scenario</t>
  </si>
  <si>
    <t>Annual ASHP Cooling Stock Saturation by Building Type Scenario, Market Scenario</t>
  </si>
  <si>
    <t>Annual ASHP Heating Efficiency Mix in Stock, Market Scenario</t>
  </si>
  <si>
    <t>Annual ASHP Cooling Efficiency Mix in Stock, Market Scenario</t>
  </si>
  <si>
    <t>Annual DHP Stock aMW Consumption by Scenario</t>
  </si>
  <si>
    <t>Annual DHP Heating UEC by Building Type, Climate Zone for Market Scenario</t>
  </si>
  <si>
    <t>Annual DHP Cooling UEC by Building Type, Climate Zone for Market Scenario</t>
  </si>
  <si>
    <t>Annual CAC Stock aMW Consumption by Scenario</t>
  </si>
  <si>
    <t>Annual CAC UEC by Building Type, Climate Zone for Market Scenario</t>
  </si>
  <si>
    <t>Annual eFAF Stock aMW Consumption by Scenario</t>
  </si>
  <si>
    <t>eFAF Stock Saturation by Building Type Scenario, Market Scenario</t>
  </si>
  <si>
    <t>Annual eFAF UEC by Building Type, Climate Zone for Market Scenario</t>
  </si>
  <si>
    <t>Annual Electric Zonal Stock aMW Consumption by Scenario</t>
  </si>
  <si>
    <t>Annual Electric Zonal UEC by Building Type, Climate Zone for Market Scenario</t>
  </si>
  <si>
    <t>Momentum Savings Question*</t>
  </si>
  <si>
    <t>Annual, Regional HVAC Consumption by Scenario</t>
  </si>
  <si>
    <t>Annual, Regional Heating Consumption by Scenario, Building Type</t>
  </si>
  <si>
    <t>Annual, Regional Cooling Consumption by Scenario, Building Type</t>
  </si>
  <si>
    <t xml:space="preserve">Annual Single Family Cooling Consumption </t>
  </si>
  <si>
    <t xml:space="preserve">Annual, Total Regional Cooling Consumption </t>
  </si>
  <si>
    <t xml:space="preserve">Annual Multifamily Cooling Consumption </t>
  </si>
  <si>
    <t xml:space="preserve">Annual Manufactured Home Cooling Consumption </t>
  </si>
  <si>
    <t xml:space="preserve">Annual, Regional HVAC Consumption </t>
  </si>
  <si>
    <t xml:space="preserve">Annual, Total Regional Heating Consumption </t>
  </si>
  <si>
    <t>Annual, Regional Heating Energy Consumption, Market Scenario</t>
  </si>
  <si>
    <t>Annual, Regional Cooling Energy Consumption, Market Scenario</t>
  </si>
  <si>
    <t>Annual, Regional Total Market Savings by Building Type</t>
  </si>
  <si>
    <t>Annual, Regional Total Market Savings by End Use</t>
  </si>
  <si>
    <t>Annual, Regional Momentum Savings by Building Type</t>
  </si>
  <si>
    <t>Annual, Regional Total Momentum Savings by End Use</t>
  </si>
  <si>
    <t>Annual, Regional Total Savings by Source and Building Type</t>
  </si>
  <si>
    <t xml:space="preserve">Annual, Regional Total Savings by Source and End Use </t>
  </si>
  <si>
    <t>Annual Heating Equipment Consumption by Technology - Market Scenario</t>
  </si>
  <si>
    <t>Annual Cooling Equipment Consumption by Technology - Market Scenario</t>
  </si>
  <si>
    <t>Annual ASHP Stock aMW Consumption by Building Type End Use, Market Scenario</t>
  </si>
  <si>
    <t>Annual DHP Stock aMW Consumption by Building Type End Use, Market Scenario</t>
  </si>
  <si>
    <t># of Dwelling Units with eFAF as Primary Heating System by Building Type, Scenario</t>
  </si>
  <si>
    <t>Annual ASHP Cooling UEC by Building Type, Climate Zone for Market Scenario</t>
  </si>
  <si>
    <t xml:space="preserve">Annual, Single Family Heating Consumption </t>
  </si>
  <si>
    <t xml:space="preserve">Annual, Multifamily Heating Consumption </t>
  </si>
  <si>
    <t xml:space="preserve">Annual, Manufactured Home Heating Consumption </t>
  </si>
  <si>
    <t>Regional Heating Equipment Stock Share by Technology - Market Scenario</t>
  </si>
  <si>
    <t>Annual, Regional Heating Equipment Consumption by Technology - Market Scenario</t>
  </si>
  <si>
    <t>Regional Cooling Equipment Stock Share by Technology - Market Scenario</t>
  </si>
  <si>
    <t>Annual, Regional Cooling Equipment Consumption by Technology - Market Scenario</t>
  </si>
  <si>
    <t>Annual, Regional Heating Technology Mix in Stock, Market Scenario</t>
  </si>
  <si>
    <t>Annual, Regional Cooling Technology Mix in Stock, Market Scenario</t>
  </si>
  <si>
    <t>Annual, Regional Cooling Consumption by Technology, Market Scenario</t>
  </si>
  <si>
    <t>Annual, Regional Heating Consumption by Technology, Market Scenario</t>
  </si>
  <si>
    <t>Regional Heating Equipment Stock by Technology, Over Time</t>
  </si>
  <si>
    <t>Regional Cooling Equipment Stock by Technology, Over Time, Market Scenario</t>
  </si>
  <si>
    <t>Regional Heating Equipment Stock by Technology, Over Time, Market Scenario</t>
  </si>
  <si>
    <t>Regional Cooling Equipment Stock by Technology, Over Time</t>
  </si>
  <si>
    <t>VCHP</t>
  </si>
  <si>
    <t>Joan Wang</t>
  </si>
  <si>
    <t>jjwang@bpa.gov</t>
  </si>
  <si>
    <t>Bretnie Eschenbach, Nolan Kelly, Sarah Widder, Fred Schaefer, Elizabeth Daykin</t>
  </si>
  <si>
    <t>Note: The 2016 RBSA and subsequent sales data noted a significant increase in the saturation of cooling equipment. This table and the associated charts illustrate the impact of that increase on energy consumption within the region.</t>
  </si>
  <si>
    <t>Summary: This table summarizes the market share of each Residential Heating technology in stock for the baseline scenario over time.</t>
  </si>
  <si>
    <t>Summary: This table summarizes the regional heating energy consumption by technology in the baseline scenario over time.</t>
  </si>
  <si>
    <t>Annual Heating Equipment Consumption by Technology - Baseline Scenario</t>
  </si>
  <si>
    <t>Heating Equipment Stock Share by Technology - Baseline Scenario</t>
  </si>
  <si>
    <t>Regional Heating Equipment Stock Share by Technology - Baseline Scenario</t>
  </si>
  <si>
    <t>Annual, Regional Heating Equipment Consumption by Technology - Baseline Scenario</t>
  </si>
  <si>
    <t>Cooling Equipment Stock Share by Technology - Baseline Scenario</t>
  </si>
  <si>
    <t>Summary: This table summarizes the market share of each residential cooling technology in stock for the baseline scenario over time.</t>
  </si>
  <si>
    <t>Summary: This table summarizes the regional cooling energy consumption by technology in the  baseline scenario over time.</t>
  </si>
  <si>
    <t>Annual, Regional Cooling Equipment Consumption by Technology - Baseline Scenario</t>
  </si>
  <si>
    <t>Annual Cooling Equipment Consumption by Technology - Baseline Scenario</t>
  </si>
  <si>
    <t>Regional Cooling Equipment Product Flow by Technology, Over Time</t>
  </si>
  <si>
    <t>Energy Savings (Table 1)</t>
  </si>
  <si>
    <t>Momentum Savings relative to Seventh Plan baseline</t>
  </si>
  <si>
    <t>Regional Heating Equipment Product Flow by Technology, Over Time, Market Scenario</t>
  </si>
  <si>
    <t>Regional Cooling Equipment Product Flow by Technology, Over Time, Market Scenario</t>
  </si>
  <si>
    <t>Note: HSPF 10.0 tier includes HSPF 10 and higher efficiency</t>
  </si>
  <si>
    <t>Residential HVAC Market Model Results</t>
  </si>
  <si>
    <t>Savings Summary</t>
  </si>
  <si>
    <t xml:space="preserve">In its continued market research efforts to improve the regional body of knowledge about energy consumption and savings, Bonneville Power Administration (BPA) has developed a quantitative model representing the regional residential heating ventilation and air conditioning (HVAC) market for the Northwest Power and Conservation Council's Seventh Power Plan Action Plan period, 2016 through 2021. BPA’s goal for modeling this market is twofold:
     1.  Understand how total residential HVAC electric consumption is changing over the analysis period; and
     2.  Estimate draft electric Momentum Savings for the Action Plan period.
This workbook contains detailed outputs and results of this model. Additional documentation accompanies this workbook, including a report describing the model methodology, the quantitative model itself, and details of all model inputs.
</t>
  </si>
  <si>
    <t>Current Practice Average</t>
  </si>
  <si>
    <t>Annual, Regional Total Savings by Source</t>
  </si>
  <si>
    <t>Annual Regional Market Average ASHP Heating Efficiency Mix in Product Flow Over Time</t>
  </si>
  <si>
    <t>Annual Regional ASHP Cooling Efficiency Mix in Stock Over Time, Market Scenario</t>
  </si>
  <si>
    <t>Annual, Regional ASHP Heating Efficiency Mix in Stock Over Time, Market Scenario</t>
  </si>
  <si>
    <t>Annual Regional Market Average ASHP Cooling Efficiency Mix in Product Flow Over Time</t>
  </si>
  <si>
    <t>Annual Regional Market Average CAC Cooling Efficiency Mix in Product Flow Over Time</t>
  </si>
  <si>
    <t>Annual CAC Efficiency Mix in Stock Over Time, Market Scenario</t>
  </si>
  <si>
    <t>Annual, Regional HVAC Momentum Savings Relative to Council Seventh Power Plan Baseline</t>
  </si>
  <si>
    <t xml:space="preserve">Summary: This table summarizes the annual Momentum Savings of all Residential HVAC stock in the market for each savings type over time relative to the frozen baseline, above the program scenario. </t>
  </si>
  <si>
    <t>Adjusted Program Savings</t>
  </si>
  <si>
    <t>Building Shell: Fully Weatherized Homes</t>
  </si>
  <si>
    <t xml:space="preserve">BPA established the 42% allocation of regional Momentum Savings in its Energy Efficiency Action Plan: https://www.bpa.gov/EE/Policy/EEPlan/Documents/BPA_Action_Plan_FINAL_20120301.pdf. The plan states: “BPA has taken responsibility for achieving the public power share of approximately 42% of savings.” </t>
  </si>
  <si>
    <t>Summary: This table summarizes total market savings, adjusted program savings, and Momentum Savings over time.</t>
  </si>
  <si>
    <t>Summary: This table summarizes total market savings, adjusted program savings, and Momentum Savings by end use (heating and cooling) over time. See notes for the Annual, Regional Total Savings by Source table above.</t>
  </si>
  <si>
    <t>Summary: This table summarizes Total Market Savings, Adjusted Program Savings, and Momentum Savings by building type over time. See notes for the Annual, Regional Total Savings by Source table above.</t>
  </si>
  <si>
    <t>Summary: This table summarizes heating Total Market Savings, Adjusted Program Savings, and Momentum Savings by building type over time.</t>
  </si>
  <si>
    <t>Summary: This table summarizes cooling Total Market Savings, Adjusted Program Savings, and Momentum Savings by building type over time.</t>
  </si>
  <si>
    <t>(# of Units Entering the Stock as Primary Heating Equipment)</t>
  </si>
  <si>
    <t>(# of Units Entering the Stock as Primary Cooling Equipment)</t>
  </si>
  <si>
    <t>(Thousands of Units)</t>
  </si>
  <si>
    <t xml:space="preserve">These numbers do not represent direct sales, but the number of units entering the stock as primary heating equipment, equivalent to number of dwelling units. For key technologies (DHP, ASHP, FAF Gas/Other), product flow estimates are based on data sources including NEEA sales data trends. For the remaining technologies, product flow estimates rely on RBSA stock trends and may be held constant. </t>
  </si>
  <si>
    <t xml:space="preserve">These numbers do not represent direct sales, but the number of units entering the stock as primary cooling equipment, equivalent to number of dwelling units. For key technologies (DHP, ASHP, FAF Gas/Other), product flow estimates are based on data sources including NEEA sales data trends. For the remaining technologies, product flow estimates rely on RBSA stock trends and may be held constant. </t>
  </si>
  <si>
    <t>Summary: This table summarizes the number of cooling equipment entering the stock each year.</t>
  </si>
  <si>
    <t xml:space="preserve">Summary: This table summarizes the number of heating equipment entering the stock each year. </t>
  </si>
  <si>
    <t>Evaporative Cooling</t>
  </si>
  <si>
    <t>Unless otherwise specified in this document, "zonal" includes electric and non-electric zonal systems.</t>
  </si>
  <si>
    <t>Annual, Regional Heating Equipment in Stock by Technology, Over Time</t>
  </si>
  <si>
    <t>Annual, Regional Heating Equipment Product Flow by Technology, Over Time, Market Scenario</t>
  </si>
  <si>
    <t xml:space="preserve">For cooling technologies, the baseline and market product flow and technology saturation are held equal to avoid attributing savings to end users selecting different equipment types than the baseline. The only difference between the baseline and market case for cooling technologies is the efficiency level of ASHP and CACs. </t>
  </si>
  <si>
    <t>Summary: This table summarizes the number of units in the stock by Residential Heating technology over time.</t>
  </si>
  <si>
    <t>Summary: This table summarizes the number of units in the stock by Residential Cooling technology over time.</t>
  </si>
  <si>
    <t>The sum of this table is equal to the total number of dwelling units in the region.</t>
  </si>
  <si>
    <t>The sum of this table is less than the total number of dwelling units in the region since a portion of the dwelling units have no cooling.</t>
  </si>
  <si>
    <t># of Units Entering the Stock as Primary Heating Equipment</t>
  </si>
  <si>
    <t># of Units Entering the Stock as Primary Cooling Equipment</t>
  </si>
  <si>
    <t>Annual, Regional Total Savings by Source and End Use</t>
  </si>
  <si>
    <t>Annual ASHP Heating Efficiency Mix in Product Flow, Market Scenario</t>
  </si>
  <si>
    <t xml:space="preserve">Summary: This table summarizes the annual product flow market share of ASHP heating efficiencies over time. </t>
  </si>
  <si>
    <t>Annual ASHP Cooling Efficiency Mix in Product Flow, Market Scenario</t>
  </si>
  <si>
    <t>(% of Product Flow)</t>
  </si>
  <si>
    <t xml:space="preserve">Summary: This table summarizes the annual product flow market share of ASHP cooling efficiencies over time. </t>
  </si>
  <si>
    <t>% of Product Flow</t>
  </si>
  <si>
    <t># of Dwelling Units with ASHP as Primary Heating System by Building Type, Scenario Over Time</t>
  </si>
  <si>
    <t># of Dwelling Units with ASHP as Primary Cooling System by Building Type, Scenario Over Time</t>
  </si>
  <si>
    <t>Annual CAC Efficiency Mix in Product Flow Over Time, Market Scenario</t>
  </si>
  <si>
    <t>Summary: This table summarizes the annual product flow market share of CAC cooling efficiencies over time.</t>
  </si>
  <si>
    <t>Annual ASHP Heating Efficiency Mix in Stock Over Time, Market Scenario</t>
  </si>
  <si>
    <t>Annual ASHP Cooling Efficiency Mix in Stock Over Time, Market Scenario</t>
  </si>
  <si>
    <t>Annual ASHP Heating Efficiency Mix in Product Flow Over Time, Market Scenario</t>
  </si>
  <si>
    <t>Annual ASHP Cooling Efficiency Mix in Product Flow Over Time, Market Scenario</t>
  </si>
  <si>
    <t>Annual DHP Heating Stock Saturation by Building Type Scenario, Market Scenario Over Time</t>
  </si>
  <si>
    <t># of Dwelling Units with DHP as Primary Heating System by Building Type, Scenario Over Time</t>
  </si>
  <si>
    <t>Annual DHP Cooling Stock Saturation by Building Type Scenario, Market Scenario Over Time</t>
  </si>
  <si>
    <t># of Dwelling Units with DHP as Primary Cooling System by Building Type, Scenario Over Time</t>
  </si>
  <si>
    <t>CAC Stock Saturation by Building Type Scenario, Market Scenario Over Time</t>
  </si>
  <si>
    <t># of Dwelling Units with CAC as Primary Cooling System by Building Type, Scenario Over Time</t>
  </si>
  <si>
    <t>Electric Zonal Stock Saturation by Building Type Scenario, Market Scenario Over Time</t>
  </si>
  <si>
    <t># of Dwelling Units with Electric Zonal as Primary Heating System by Building Type, Scenario Over Time</t>
  </si>
  <si>
    <t>* Note: Momentum Savings Question 1 is not quantitative; it defines the scope of the market and thus there are no model results that relate directly to Question 1.</t>
  </si>
  <si>
    <t>DHP Heating Stock Saturation by Building Type Scenario, Market Scenario Over Time</t>
  </si>
  <si>
    <t># of Dwelling Units with DHP as Primary Heating System by Building Type, by Scenario Over Time</t>
  </si>
  <si>
    <t>Program Savings</t>
  </si>
  <si>
    <t>Regional Heating Equipment Stock by Technology, Existing Stock, Over Time</t>
  </si>
  <si>
    <t>Regional Heating Equipment Stock by Technology, New Construction Stock, Over Time</t>
  </si>
  <si>
    <t>Summary: This table summarizes the number of units in the existing stock by Residential Heating technology over time.</t>
  </si>
  <si>
    <t>Summary: This table summarizes the number of units in the new construction stock by Residential Heating technology over time.</t>
  </si>
  <si>
    <t>Regional Cooling Equipment Stock by Technology, Existing Stock, Over Time</t>
  </si>
  <si>
    <t>Summary: This table summarizes the number of units in the existing stock by Residential Cooling technology over time.</t>
  </si>
  <si>
    <t>Summary: This table summarizes the number of units in the new construction stock by Residential Cooling technology over time.</t>
  </si>
  <si>
    <t xml:space="preserve">The Adjusted Program Savings are interim steps in estimating Momentum Savings and are not intended for reporting purposes. The Adjusted Program Savings include DHPs attributed to NEEA's DHP initiative and code-related weatherization installations. These savings may not be categorized in the RCP as residential HVAC program savings, but the team subtracts them via the program scenario because they fall within NEEA's target markets and should not be eligible for Momentum Savings.
For a detailed explanation of the purpose and methodology deriving Adjusted Program Savings, please visit Question 4 of the methodology memo. </t>
  </si>
  <si>
    <t>Regional Heating Equipment Stock by Technology - Baseline Scenario</t>
  </si>
  <si>
    <t>Regional Cooling Equipment Stock by Technology - Baseline Scenario</t>
  </si>
  <si>
    <t>Summary: This table summarizes the number of units in the stock by Residential Heating technology in the baseline scenario over time.</t>
  </si>
  <si>
    <t>Summary: This table summarizes the number of units in the stock by Residential Cooling technology in the baseline scenario over time.</t>
  </si>
  <si>
    <t>Annual Dwelling Units with Advanced Smart Thermostats by Technology</t>
  </si>
  <si>
    <t>Annual Dwelling Units with Fully Weatherized Homes by Scenario</t>
  </si>
  <si>
    <t>Summary: This table summarizes the number of dwelling units in the stock with non-equipment energy saving factors (full weatherization upgrades to building shell) in each scenario over time.</t>
  </si>
  <si>
    <t>Summary: This table summarizes the number of dwelling units in the stock with non-equipment energy saving factors (advanced smart thermostats) by technology over time.</t>
  </si>
  <si>
    <t>Regional Cooling Equipment Stock by Technology, New Construction, Over Time</t>
  </si>
  <si>
    <t>Electric Zonal Detail</t>
  </si>
  <si>
    <t>Annual FAF Gas/Other Stock aMW Consumption by Scenario</t>
  </si>
  <si>
    <t>FAF Gas/Other Stock Saturation by Building Type, Scenario, (Heating), Market Scenario over Time</t>
  </si>
  <si>
    <t># of Dwelling Units with FAF Gas/Other as Primary Heating System by Building Type, Scenario Over Time</t>
  </si>
  <si>
    <t>Annual FAF Gas/Other UEC by Building Type, Climate Zone for Market Scenario</t>
  </si>
  <si>
    <t>Note: The UEC shown here represents FAF Gas/Other electric fan load only</t>
  </si>
  <si>
    <t xml:space="preserve">Summary: This table summarizes the annual electric energy consumption of all Residential Gas and Other Non-Electric Furnaces (e.g., Oil) HVAC stock in the market in each scenario over time. Electric energy consumption of FAF Gas/Other primarly comes from the furnace's fan energy and has small interactive effects with weatherization and advanced smart thermostats. </t>
  </si>
  <si>
    <t>Summary: This table summarizes the number of dwelling units with FAF Gas/Other as primary heating system in the market in each scenario over time.</t>
  </si>
  <si>
    <t>Summary: This table summarizes the annual, per-dwelling unit energy consumption of for each home with FAF Gas/Other as primary heating system in the market in each scenario over time.</t>
  </si>
  <si>
    <t>FAF Gas Other Detail</t>
  </si>
  <si>
    <t>FAF Gas/Other Stock Saturation by Building Type, Scenario, (Heating), Market Scenario Over Time</t>
  </si>
  <si>
    <t>Summary: This table summarizes the saturation of FAF Gas/Other in the market in each scenario over time as a percentage of all units.</t>
  </si>
  <si>
    <t>The numbers in this table include both new construction (all of which the model considers fully weatherized in both the market and baseline scenario) and existing construction. 
The model defines weatherized homes as either "As Is" based on the average weatherization levels in the baseline year, or "Fully Weatherized" which represents a normalized equivalent of multiple dwelling units upgrading a combination of insulation, windows, and air sealing. 
The methodology memo includes more detail on the model's treatment of weatherization.</t>
  </si>
  <si>
    <t xml:space="preserve">ASHP </t>
  </si>
  <si>
    <r>
      <t xml:space="preserve">-The model's definition of Advanced Smart Thermostats aligns with BPA's definition, which includes programmability, wi-fi connectivity, occupancy sensing or geofencing, demand response capabilities, heat pump optimization, and learning algorithms.
-These estimates are not additive, as some Advanced Smart Thermostats on CACs </t>
    </r>
    <r>
      <rPr>
        <sz val="10"/>
        <color theme="8"/>
        <rFont val="Arial"/>
        <family val="2"/>
        <scheme val="major"/>
      </rPr>
      <t>are also on FAF Electric or FAF Gas/Other.</t>
    </r>
  </si>
  <si>
    <t>Regional Heating Equipment Stock by Technology - Market Scenario</t>
  </si>
  <si>
    <t>Summary: This table summarizes the number of units in the stock by Residential Heating technology in the market scenario over time.</t>
  </si>
  <si>
    <t>Annual, Regional Heating Equipment Stock by Technology - Market Scenario</t>
  </si>
  <si>
    <t>Regional Cooling Equipment Stock by Technology - Market Scenario</t>
  </si>
  <si>
    <t>Summary: This table summarizes the number of units in the stock by Residential Cooling technology in the market scenario over time.</t>
  </si>
  <si>
    <t>Annual, Regional Cooling Equipment Stock by Technology - Market Scenario</t>
  </si>
  <si>
    <t>Annual Heating Equipment Stock by Technology - Market Scenario</t>
  </si>
  <si>
    <t>Annual Cooling Equipment Stock by Technology - Market Scenario</t>
  </si>
  <si>
    <t>Summary: This table summarizes the annual, per-dwelling unit energy consumption of for each home with RAC as primary cooling system in the market in each scenario over time.</t>
  </si>
  <si>
    <t>Annual RAC UEC by Building Type, Climate Zone for Market Scenario</t>
  </si>
  <si>
    <t>Summary: This table summarizes the # of dwelling units w/ RAC as primary cooling system in the market in each scenario over time.</t>
  </si>
  <si>
    <t># of Dwelling Units with RAC as Primary Cooling System by Building Type, Scenario over Time</t>
  </si>
  <si>
    <t>Summary: This table summarizes the saturation of RAC (% of dwelling units w/ RAC as primary cooling system) in the market in each scenario over time.</t>
  </si>
  <si>
    <t>Annual RAC Stock Saturation by Building Type Scenario, Market Scenario</t>
  </si>
  <si>
    <t>Annual RAC Stock aMW Consumption by Scenario</t>
  </si>
  <si>
    <t xml:space="preserve">Summary: This table summarizes the annual energy consumption of all Residential RAC in the stock in each scenario over time. </t>
  </si>
  <si>
    <t>RAC Detail</t>
  </si>
  <si>
    <t>Scenario in (Market, 7PP Baseline), HVAC Type in (RAC, PTAC, PTHP)</t>
  </si>
  <si>
    <t>Scenario in (Market, 7PP Baseline), End Use = Cooling, HVAC Type in (RAC, PTAC, PTHP)</t>
  </si>
  <si>
    <t>Scenario = Market, End Use = Cooling, HVAC Type in (RAC, PTAC, PTHP)</t>
  </si>
  <si>
    <t>Summary: This table summarizes per-dwelling unit cooling energy consumption by building type for each scenario, over time. The denominator in this calculation is the total number of dwelling units, including units with no cooling.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</si>
</sst>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0.0%"/>
    <numFmt numFmtId="166" formatCode="0.0"/>
    <numFmt numFmtId="167" formatCode="0.000"/>
    <numFmt numFmtId="168" formatCode="[$-409]mmmm\ d\,\ yyyy;@"/>
    <numFmt numFmtId="169" formatCode="_(* #,##0.0000_);_(* \(#,##0.0000\);_(* &quot;-&quot;??_);_(@_)"/>
  </numFmts>
  <fonts count="62" x14ac:knownFonts="1">
    <font>
      <sz val="11"/>
      <color theme="1"/>
      <name val="Arial"/>
      <family val="2"/>
      <scheme val="minor"/>
    </font>
    <font>
      <sz val="11"/>
      <color theme="1"/>
      <name val="Arial"/>
      <family val="2"/>
      <scheme val="minor"/>
    </font>
    <font>
      <u/>
      <sz val="11"/>
      <color theme="10"/>
      <name val="Arial"/>
      <family val="2"/>
      <scheme val="minor"/>
    </font>
    <font>
      <sz val="10"/>
      <color theme="1"/>
      <name val="Arial"/>
      <family val="2"/>
      <scheme val="minor"/>
    </font>
    <font>
      <b/>
      <sz val="10"/>
      <color theme="0"/>
      <name val="Arial"/>
      <family val="2"/>
      <scheme val="minor"/>
    </font>
    <font>
      <sz val="10"/>
      <color theme="0"/>
      <name val="Arial"/>
      <family val="2"/>
      <scheme val="minor"/>
    </font>
    <font>
      <sz val="10"/>
      <color theme="1"/>
      <name val="Arial"/>
      <family val="2"/>
      <scheme val="major"/>
    </font>
    <font>
      <u/>
      <sz val="10"/>
      <color theme="10"/>
      <name val="Arial"/>
      <family val="2"/>
      <scheme val="major"/>
    </font>
    <font>
      <sz val="10"/>
      <color theme="0"/>
      <name val="Arial"/>
      <family val="2"/>
      <scheme val="major"/>
    </font>
    <font>
      <b/>
      <sz val="10"/>
      <color theme="0"/>
      <name val="Arial"/>
      <family val="2"/>
      <scheme val="major"/>
    </font>
    <font>
      <b/>
      <sz val="10"/>
      <color rgb="FF000000"/>
      <name val="Arial"/>
      <family val="2"/>
      <scheme val="major"/>
    </font>
    <font>
      <sz val="10"/>
      <color theme="0" tint="-0.34998626667073579"/>
      <name val="Arial"/>
      <family val="2"/>
      <scheme val="major"/>
    </font>
    <font>
      <b/>
      <sz val="11"/>
      <color theme="0"/>
      <name val="Arial"/>
      <family val="2"/>
      <scheme val="minor"/>
    </font>
    <font>
      <sz val="10"/>
      <color rgb="FF1CBECA"/>
      <name val="Arial"/>
      <family val="2"/>
      <scheme val="minor"/>
    </font>
    <font>
      <sz val="10"/>
      <name val="Arial"/>
      <family val="2"/>
      <scheme val="minor"/>
    </font>
    <font>
      <b/>
      <sz val="10"/>
      <color theme="8"/>
      <name val="Arial"/>
      <family val="2"/>
      <scheme val="minor"/>
    </font>
    <font>
      <sz val="11"/>
      <name val="Arial"/>
      <family val="2"/>
      <scheme val="minor"/>
    </font>
    <font>
      <sz val="11"/>
      <color theme="1"/>
      <name val="Arial"/>
      <family val="2"/>
      <scheme val="major"/>
    </font>
    <font>
      <sz val="10"/>
      <color rgb="FFFFFFFF"/>
      <name val="Arial"/>
      <family val="2"/>
      <scheme val="major"/>
    </font>
    <font>
      <b/>
      <sz val="14"/>
      <name val="Arial"/>
      <family val="2"/>
      <scheme val="major"/>
    </font>
    <font>
      <b/>
      <sz val="11"/>
      <color theme="9"/>
      <name val="Arial"/>
      <family val="2"/>
      <scheme val="major"/>
    </font>
    <font>
      <b/>
      <sz val="10"/>
      <color theme="9"/>
      <name val="Arial"/>
      <family val="2"/>
      <scheme val="major"/>
    </font>
    <font>
      <b/>
      <sz val="10"/>
      <color rgb="FFFFFFFF"/>
      <name val="Arial"/>
      <family val="2"/>
      <scheme val="major"/>
    </font>
    <font>
      <b/>
      <sz val="10"/>
      <color theme="7"/>
      <name val="Arial"/>
      <family val="2"/>
      <scheme val="major"/>
    </font>
    <font>
      <b/>
      <sz val="10"/>
      <color theme="4"/>
      <name val="Arial"/>
      <family val="2"/>
      <scheme val="major"/>
    </font>
    <font>
      <b/>
      <sz val="10"/>
      <color theme="5"/>
      <name val="Arial"/>
      <family val="2"/>
      <scheme val="major"/>
    </font>
    <font>
      <b/>
      <sz val="10"/>
      <color theme="8"/>
      <name val="Arial"/>
      <family val="2"/>
      <scheme val="major"/>
    </font>
    <font>
      <b/>
      <sz val="10"/>
      <color theme="6"/>
      <name val="Arial"/>
      <family val="2"/>
      <scheme val="major"/>
    </font>
    <font>
      <sz val="10"/>
      <name val="Arial"/>
      <family val="2"/>
      <scheme val="major"/>
    </font>
    <font>
      <b/>
      <sz val="10"/>
      <color theme="1"/>
      <name val="Arial"/>
      <family val="2"/>
      <scheme val="minor"/>
    </font>
    <font>
      <sz val="10"/>
      <color theme="0" tint="-0.34998626667073579"/>
      <name val="Arial"/>
      <family val="2"/>
      <scheme val="minor"/>
    </font>
    <font>
      <b/>
      <sz val="10"/>
      <color theme="1"/>
      <name val="Arial"/>
      <family val="2"/>
      <scheme val="major"/>
    </font>
    <font>
      <b/>
      <sz val="10"/>
      <color rgb="FF000000"/>
      <name val="Arial"/>
      <family val="2"/>
      <scheme val="minor"/>
    </font>
    <font>
      <sz val="10"/>
      <color theme="8"/>
      <name val="Arial"/>
      <family val="2"/>
      <scheme val="minor"/>
    </font>
    <font>
      <b/>
      <sz val="10"/>
      <color theme="9" tint="-0.14999847407452621"/>
      <name val="Arial"/>
      <family val="2"/>
      <scheme val="minor"/>
    </font>
    <font>
      <sz val="10"/>
      <color theme="9" tint="-0.14999847407452621"/>
      <name val="Arial"/>
      <family val="2"/>
      <scheme val="minor"/>
    </font>
    <font>
      <sz val="10"/>
      <color rgb="FF000000"/>
      <name val="Arial"/>
      <family val="2"/>
      <scheme val="minor"/>
    </font>
    <font>
      <sz val="11"/>
      <color theme="8"/>
      <name val="Arial"/>
      <family val="2"/>
      <scheme val="minor"/>
    </font>
    <font>
      <i/>
      <sz val="10"/>
      <color theme="1"/>
      <name val="Arial"/>
      <family val="2"/>
      <scheme val="minor"/>
    </font>
    <font>
      <b/>
      <sz val="10"/>
      <color indexed="8"/>
      <name val="Arial"/>
      <family val="2"/>
      <scheme val="minor"/>
    </font>
    <font>
      <b/>
      <sz val="10"/>
      <color indexed="8"/>
      <name val="Arial"/>
      <family val="2"/>
      <scheme val="major"/>
    </font>
    <font>
      <sz val="10"/>
      <color theme="9"/>
      <name val="Arial"/>
      <family val="2"/>
      <scheme val="minor"/>
    </font>
    <font>
      <b/>
      <sz val="16"/>
      <color theme="4"/>
      <name val="Arial"/>
      <family val="2"/>
      <scheme val="major"/>
    </font>
    <font>
      <b/>
      <sz val="16"/>
      <color theme="4"/>
      <name val="Arial"/>
      <family val="2"/>
      <scheme val="minor"/>
    </font>
    <font>
      <b/>
      <sz val="11"/>
      <color theme="0"/>
      <name val="Arial"/>
      <family val="2"/>
      <scheme val="major"/>
    </font>
    <font>
      <i/>
      <sz val="10"/>
      <color theme="8"/>
      <name val="Arial"/>
      <family val="2"/>
      <scheme val="major"/>
    </font>
    <font>
      <i/>
      <sz val="10"/>
      <color theme="8"/>
      <name val="Arial"/>
      <family val="2"/>
      <scheme val="minor"/>
    </font>
    <font>
      <sz val="11"/>
      <color rgb="FF1CBECA"/>
      <name val="Arial"/>
      <family val="2"/>
      <scheme val="minor"/>
    </font>
    <font>
      <b/>
      <sz val="11"/>
      <name val="Arial"/>
      <family val="2"/>
      <scheme val="minor"/>
    </font>
    <font>
      <i/>
      <sz val="11"/>
      <name val="Arial"/>
      <family val="2"/>
      <scheme val="minor"/>
    </font>
    <font>
      <b/>
      <sz val="11"/>
      <color theme="6"/>
      <name val="Arial"/>
      <family val="2"/>
      <scheme val="minor"/>
    </font>
    <font>
      <b/>
      <sz val="11"/>
      <color theme="7"/>
      <name val="Arial"/>
      <family val="2"/>
      <scheme val="minor"/>
    </font>
    <font>
      <b/>
      <sz val="11"/>
      <color theme="4"/>
      <name val="Arial"/>
      <family val="2"/>
      <scheme val="minor"/>
    </font>
    <font>
      <b/>
      <sz val="11"/>
      <color rgb="FFFF6B6B"/>
      <name val="Arial"/>
      <family val="2"/>
      <scheme val="minor"/>
    </font>
    <font>
      <b/>
      <sz val="11"/>
      <color theme="8"/>
      <name val="Arial"/>
      <family val="2"/>
      <scheme val="minor"/>
    </font>
    <font>
      <b/>
      <sz val="11"/>
      <color rgb="FFC44D58"/>
      <name val="Arial"/>
      <family val="2"/>
      <scheme val="minor"/>
    </font>
    <font>
      <b/>
      <sz val="11"/>
      <color theme="5"/>
      <name val="Arial"/>
      <family val="2"/>
      <scheme val="minor"/>
    </font>
    <font>
      <b/>
      <sz val="11"/>
      <color rgb="FF556270"/>
      <name val="Arial"/>
      <family val="2"/>
      <scheme val="minor"/>
    </font>
    <font>
      <u/>
      <sz val="10"/>
      <name val="Arial"/>
      <family val="2"/>
      <scheme val="major"/>
    </font>
    <font>
      <u/>
      <sz val="9"/>
      <name val="Arial"/>
      <family val="2"/>
      <scheme val="major"/>
    </font>
    <font>
      <sz val="10"/>
      <color theme="3"/>
      <name val="Arial"/>
      <family val="2"/>
      <scheme val="minor"/>
    </font>
    <font>
      <sz val="10"/>
      <color theme="8"/>
      <name val="Arial"/>
      <family val="2"/>
      <scheme val="major"/>
    </font>
  </fonts>
  <fills count="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FF"/>
        <bgColor indexed="64"/>
      </patternFill>
    </fill>
    <fill>
      <patternFill patternType="solid">
        <fgColor theme="8"/>
        <bgColor indexed="64"/>
      </patternFill>
    </fill>
    <fill>
      <patternFill patternType="solid">
        <fgColor theme="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applyNumberFormat="0" applyFill="0" applyBorder="0" applyAlignment="0" applyProtection="0"/>
  </cellStyleXfs>
  <cellXfs count="318">
    <xf numFmtId="0" fontId="0" fillId="0" borderId="0" xfId="0"/>
    <xf numFmtId="0" fontId="3" fillId="6" borderId="0" xfId="0" applyFont="1" applyFill="1"/>
    <xf numFmtId="0" fontId="3" fillId="3" borderId="1"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5" fillId="3" borderId="0" xfId="0" applyFont="1" applyFill="1" applyAlignment="1">
      <alignment horizontal="center"/>
    </xf>
    <xf numFmtId="0" fontId="4" fillId="3" borderId="0" xfId="0" applyFont="1" applyFill="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6" fillId="6" borderId="0" xfId="0" applyFont="1" applyFill="1"/>
    <xf numFmtId="0" fontId="6" fillId="3" borderId="1" xfId="0" applyFont="1" applyFill="1" applyBorder="1" applyAlignment="1">
      <alignment horizontal="center"/>
    </xf>
    <xf numFmtId="0" fontId="8"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10" fillId="6" borderId="0" xfId="0" applyFont="1" applyFill="1" applyAlignment="1">
      <alignment horizontal="left" vertical="center" readingOrder="1"/>
    </xf>
    <xf numFmtId="0" fontId="11" fillId="6" borderId="0" xfId="0" applyFont="1" applyFill="1"/>
    <xf numFmtId="0" fontId="8" fillId="3" borderId="0" xfId="0" applyFont="1" applyFill="1" applyAlignment="1">
      <alignment horizontal="center"/>
    </xf>
    <xf numFmtId="164" fontId="11" fillId="6" borderId="0" xfId="0" applyNumberFormat="1" applyFont="1" applyFill="1"/>
    <xf numFmtId="0" fontId="9" fillId="3" borderId="0" xfId="0" applyFont="1" applyFill="1" applyAlignment="1">
      <alignment horizontal="center"/>
    </xf>
    <xf numFmtId="164" fontId="6" fillId="6" borderId="2" xfId="2" applyNumberFormat="1"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10" fontId="6" fillId="6" borderId="0" xfId="0" applyNumberFormat="1" applyFont="1" applyFill="1"/>
    <xf numFmtId="164" fontId="6" fillId="6" borderId="0" xfId="0" applyNumberFormat="1" applyFont="1" applyFill="1"/>
    <xf numFmtId="10" fontId="6" fillId="6" borderId="0" xfId="1" applyNumberFormat="1" applyFont="1" applyFill="1"/>
    <xf numFmtId="0" fontId="13" fillId="5" borderId="0" xfId="0" applyFont="1" applyFill="1"/>
    <xf numFmtId="0" fontId="13" fillId="0" borderId="0" xfId="0" applyFont="1" applyFill="1"/>
    <xf numFmtId="0" fontId="14" fillId="2" borderId="0" xfId="0" applyFont="1" applyFill="1"/>
    <xf numFmtId="0" fontId="0" fillId="2" borderId="0" xfId="0" applyFont="1" applyFill="1"/>
    <xf numFmtId="0" fontId="2" fillId="2" borderId="0" xfId="5" applyFont="1" applyFill="1"/>
    <xf numFmtId="0" fontId="16" fillId="2" borderId="0" xfId="0" applyFont="1" applyFill="1" applyAlignment="1">
      <alignment horizontal="left" vertical="top" wrapText="1"/>
    </xf>
    <xf numFmtId="0" fontId="14" fillId="2" borderId="0" xfId="0" applyFont="1" applyFill="1" applyAlignment="1">
      <alignment horizontal="center"/>
    </xf>
    <xf numFmtId="0" fontId="17" fillId="0" borderId="0" xfId="0" applyFont="1"/>
    <xf numFmtId="0" fontId="6" fillId="2" borderId="0" xfId="0" applyFont="1" applyFill="1" applyBorder="1"/>
    <xf numFmtId="0" fontId="6" fillId="2" borderId="0" xfId="0" applyFont="1" applyFill="1"/>
    <xf numFmtId="0" fontId="6" fillId="2" borderId="0" xfId="0" applyFont="1" applyFill="1" applyAlignment="1">
      <alignment horizontal="center"/>
    </xf>
    <xf numFmtId="0" fontId="18" fillId="2" borderId="0" xfId="0" applyFont="1" applyFill="1"/>
    <xf numFmtId="0" fontId="19" fillId="2" borderId="0" xfId="0" applyFont="1" applyFill="1" applyBorder="1"/>
    <xf numFmtId="0" fontId="22" fillId="2" borderId="0" xfId="0" applyFont="1" applyFill="1"/>
    <xf numFmtId="0" fontId="6" fillId="2" borderId="10" xfId="0" applyFont="1" applyFill="1" applyBorder="1"/>
    <xf numFmtId="0" fontId="7" fillId="2" borderId="10" xfId="5" applyFont="1" applyFill="1" applyBorder="1"/>
    <xf numFmtId="0" fontId="6" fillId="2" borderId="10" xfId="0" applyFont="1" applyFill="1" applyBorder="1" applyAlignment="1">
      <alignment horizontal="center"/>
    </xf>
    <xf numFmtId="0" fontId="20" fillId="5" borderId="11" xfId="0" applyFont="1" applyFill="1" applyBorder="1" applyAlignment="1">
      <alignment horizontal="centerContinuous"/>
    </xf>
    <xf numFmtId="0" fontId="20" fillId="5" borderId="10" xfId="0" applyFont="1" applyFill="1" applyBorder="1" applyAlignment="1">
      <alignment horizontal="centerContinuous"/>
    </xf>
    <xf numFmtId="0" fontId="21" fillId="5" borderId="11" xfId="0" applyFont="1" applyFill="1" applyBorder="1" applyAlignment="1">
      <alignment horizontal="center"/>
    </xf>
    <xf numFmtId="0" fontId="21" fillId="5" borderId="10" xfId="0" applyFont="1" applyFill="1" applyBorder="1" applyAlignment="1">
      <alignment horizontal="center"/>
    </xf>
    <xf numFmtId="0" fontId="23" fillId="2" borderId="10" xfId="0" applyFont="1" applyFill="1" applyBorder="1"/>
    <xf numFmtId="0" fontId="24" fillId="2" borderId="10" xfId="0" applyFont="1" applyFill="1" applyBorder="1"/>
    <xf numFmtId="0" fontId="25" fillId="2" borderId="10" xfId="0" applyFont="1" applyFill="1" applyBorder="1"/>
    <xf numFmtId="0" fontId="26" fillId="2" borderId="10" xfId="0" applyFont="1" applyFill="1" applyBorder="1"/>
    <xf numFmtId="0" fontId="27" fillId="2" borderId="10" xfId="0" applyFont="1" applyFill="1" applyBorder="1"/>
    <xf numFmtId="0" fontId="6" fillId="6" borderId="0" xfId="0" applyFont="1" applyFill="1" applyAlignment="1">
      <alignment horizontal="center"/>
    </xf>
    <xf numFmtId="0" fontId="6" fillId="3" borderId="3" xfId="0" applyFont="1" applyFill="1" applyBorder="1" applyAlignment="1">
      <alignment horizontal="center"/>
    </xf>
    <xf numFmtId="0" fontId="8" fillId="3" borderId="0" xfId="0" applyFont="1" applyFill="1" applyAlignment="1">
      <alignment horizontal="left"/>
    </xf>
    <xf numFmtId="166" fontId="6" fillId="6" borderId="2" xfId="0" applyNumberFormat="1" applyFont="1" applyFill="1" applyBorder="1" applyAlignment="1">
      <alignment horizontal="center"/>
    </xf>
    <xf numFmtId="0" fontId="6" fillId="6" borderId="0" xfId="0" applyFont="1" applyFill="1" applyAlignment="1">
      <alignment horizontal="left"/>
    </xf>
    <xf numFmtId="0" fontId="28" fillId="6" borderId="0" xfId="0" applyFont="1" applyFill="1" applyAlignment="1">
      <alignment horizontal="center"/>
    </xf>
    <xf numFmtId="167" fontId="28" fillId="6" borderId="0" xfId="0" applyNumberFormat="1" applyFont="1" applyFill="1" applyAlignment="1">
      <alignment horizontal="center"/>
    </xf>
    <xf numFmtId="0" fontId="5" fillId="3" borderId="3" xfId="0" applyFont="1" applyFill="1" applyBorder="1" applyAlignment="1">
      <alignment horizontal="center"/>
    </xf>
    <xf numFmtId="0" fontId="29" fillId="6" borderId="0" xfId="0" applyFont="1" applyFill="1"/>
    <xf numFmtId="0" fontId="3" fillId="3" borderId="0" xfId="0" applyFont="1" applyFill="1" applyAlignment="1">
      <alignment horizontal="center"/>
    </xf>
    <xf numFmtId="0" fontId="30" fillId="6" borderId="0" xfId="0" applyFont="1" applyFill="1"/>
    <xf numFmtId="164" fontId="30" fillId="6" borderId="0" xfId="0" applyNumberFormat="1" applyFont="1" applyFill="1"/>
    <xf numFmtId="164" fontId="3" fillId="6" borderId="2" xfId="2" applyNumberFormat="1" applyFont="1" applyFill="1" applyBorder="1" applyAlignment="1">
      <alignment horizontal="center"/>
    </xf>
    <xf numFmtId="164" fontId="3" fillId="6" borderId="0" xfId="0" applyNumberFormat="1" applyFont="1" applyFill="1"/>
    <xf numFmtId="0" fontId="30" fillId="6" borderId="0" xfId="0" applyFont="1" applyFill="1" applyAlignment="1">
      <alignment horizontal="left"/>
    </xf>
    <xf numFmtId="0" fontId="31" fillId="6" borderId="0" xfId="0" applyFont="1" applyFill="1"/>
    <xf numFmtId="0" fontId="6" fillId="3" borderId="0" xfId="0" applyFont="1" applyFill="1" applyBorder="1" applyAlignment="1">
      <alignment horizontal="center"/>
    </xf>
    <xf numFmtId="0" fontId="8" fillId="3" borderId="0" xfId="0" applyFont="1" applyFill="1" applyBorder="1" applyAlignment="1">
      <alignment horizontal="center"/>
    </xf>
    <xf numFmtId="0" fontId="9" fillId="3" borderId="0" xfId="0" applyFont="1" applyFill="1" applyBorder="1" applyAlignment="1">
      <alignment horizontal="center"/>
    </xf>
    <xf numFmtId="164" fontId="6" fillId="2" borderId="2" xfId="2" applyNumberFormat="1" applyFont="1" applyFill="1" applyBorder="1" applyAlignment="1">
      <alignment horizontal="center"/>
    </xf>
    <xf numFmtId="0" fontId="3" fillId="2" borderId="0" xfId="0" applyFont="1" applyFill="1" applyAlignment="1">
      <alignment horizontal="center"/>
    </xf>
    <xf numFmtId="0" fontId="29" fillId="2" borderId="0" xfId="0" applyFont="1" applyFill="1" applyAlignment="1">
      <alignment horizontal="left"/>
    </xf>
    <xf numFmtId="0" fontId="5" fillId="3" borderId="6" xfId="0" applyFont="1" applyFill="1" applyBorder="1" applyAlignment="1">
      <alignment horizontal="center"/>
    </xf>
    <xf numFmtId="0" fontId="29" fillId="2" borderId="0" xfId="0" applyFont="1" applyFill="1" applyAlignment="1">
      <alignment horizontal="center"/>
    </xf>
    <xf numFmtId="0" fontId="3" fillId="2" borderId="0" xfId="0" applyFont="1" applyFill="1"/>
    <xf numFmtId="0" fontId="30" fillId="2" borderId="0" xfId="0" applyFont="1" applyFill="1" applyAlignment="1">
      <alignment horizontal="left"/>
    </xf>
    <xf numFmtId="0" fontId="30" fillId="2" borderId="0" xfId="0" applyFont="1" applyFill="1" applyAlignment="1">
      <alignment horizontal="center"/>
    </xf>
    <xf numFmtId="0" fontId="5" fillId="3" borderId="0" xfId="0" applyFont="1" applyFill="1" applyAlignment="1">
      <alignment horizontal="center" wrapText="1"/>
    </xf>
    <xf numFmtId="9" fontId="30" fillId="2" borderId="0" xfId="1" applyFont="1" applyFill="1" applyAlignment="1">
      <alignment horizontal="center"/>
    </xf>
    <xf numFmtId="165" fontId="3" fillId="2" borderId="2" xfId="1" applyNumberFormat="1" applyFont="1" applyFill="1" applyBorder="1" applyAlignment="1">
      <alignment horizontal="right"/>
    </xf>
    <xf numFmtId="0" fontId="5" fillId="3" borderId="5" xfId="0" applyFont="1" applyFill="1" applyBorder="1" applyAlignment="1">
      <alignment horizontal="center"/>
    </xf>
    <xf numFmtId="0" fontId="5" fillId="3" borderId="7" xfId="0" applyFont="1" applyFill="1" applyBorder="1" applyAlignment="1">
      <alignment horizontal="center"/>
    </xf>
    <xf numFmtId="0" fontId="4" fillId="3" borderId="8" xfId="0" applyFont="1" applyFill="1" applyBorder="1" applyAlignment="1">
      <alignment horizontal="center"/>
    </xf>
    <xf numFmtId="165" fontId="4" fillId="3" borderId="8" xfId="1" applyNumberFormat="1" applyFont="1" applyFill="1" applyBorder="1" applyAlignment="1">
      <alignment horizontal="center"/>
    </xf>
    <xf numFmtId="165" fontId="3" fillId="3" borderId="8" xfId="1" applyNumberFormat="1" applyFont="1" applyFill="1" applyBorder="1" applyAlignment="1">
      <alignment horizontal="center"/>
    </xf>
    <xf numFmtId="9" fontId="3" fillId="2" borderId="0" xfId="1" applyFont="1" applyFill="1" applyAlignment="1">
      <alignment horizontal="center"/>
    </xf>
    <xf numFmtId="0" fontId="32" fillId="2" borderId="0" xfId="0" applyFont="1" applyFill="1" applyAlignment="1">
      <alignment horizontal="left" vertical="center" readingOrder="1"/>
    </xf>
    <xf numFmtId="0" fontId="33" fillId="2" borderId="0" xfId="0" applyFont="1" applyFill="1" applyAlignment="1">
      <alignment horizontal="left"/>
    </xf>
    <xf numFmtId="0" fontId="33" fillId="2" borderId="0" xfId="0" applyFont="1" applyFill="1" applyAlignment="1">
      <alignment horizontal="center"/>
    </xf>
    <xf numFmtId="9" fontId="33" fillId="2" borderId="0" xfId="1" applyFont="1" applyFill="1" applyAlignment="1">
      <alignment horizontal="center"/>
    </xf>
    <xf numFmtId="0" fontId="3" fillId="2" borderId="0" xfId="0" applyFont="1" applyFill="1" applyAlignment="1">
      <alignment horizontal="left"/>
    </xf>
    <xf numFmtId="0" fontId="33" fillId="2" borderId="0" xfId="0" applyFont="1" applyFill="1" applyAlignment="1">
      <alignment horizontal="left" vertical="top"/>
    </xf>
    <xf numFmtId="0" fontId="34" fillId="2" borderId="0" xfId="0" applyFont="1" applyFill="1" applyAlignment="1">
      <alignment horizontal="center"/>
    </xf>
    <xf numFmtId="165" fontId="34" fillId="2" borderId="0" xfId="1" applyNumberFormat="1" applyFont="1" applyFill="1" applyAlignment="1">
      <alignment horizontal="center"/>
    </xf>
    <xf numFmtId="165" fontId="35" fillId="2" borderId="0" xfId="1" applyNumberFormat="1" applyFont="1" applyFill="1" applyAlignment="1">
      <alignment horizontal="center"/>
    </xf>
    <xf numFmtId="0" fontId="35" fillId="2" borderId="0" xfId="0" applyFont="1" applyFill="1" applyAlignment="1">
      <alignment horizontal="center"/>
    </xf>
    <xf numFmtId="9" fontId="35" fillId="2" borderId="0" xfId="1" applyFont="1" applyFill="1" applyAlignment="1">
      <alignment horizontal="center"/>
    </xf>
    <xf numFmtId="0" fontId="36" fillId="2" borderId="0" xfId="0" applyFont="1" applyFill="1" applyAlignment="1">
      <alignment horizontal="left" vertical="center" readingOrder="1"/>
    </xf>
    <xf numFmtId="0" fontId="32" fillId="2" borderId="0" xfId="0" applyFont="1" applyFill="1"/>
    <xf numFmtId="0" fontId="36" fillId="2" borderId="0" xfId="0" applyFont="1" applyFill="1"/>
    <xf numFmtId="0" fontId="5" fillId="3" borderId="0" xfId="0" applyFont="1" applyFill="1"/>
    <xf numFmtId="3" fontId="33" fillId="2" borderId="0" xfId="1" applyNumberFormat="1" applyFont="1" applyFill="1" applyAlignment="1">
      <alignment horizontal="center"/>
    </xf>
    <xf numFmtId="3" fontId="3" fillId="2" borderId="2" xfId="1" applyNumberFormat="1" applyFont="1" applyFill="1" applyBorder="1" applyAlignment="1">
      <alignment horizontal="right"/>
    </xf>
    <xf numFmtId="9" fontId="3" fillId="3" borderId="8" xfId="1" applyFont="1" applyFill="1" applyBorder="1" applyAlignment="1">
      <alignment horizontal="center"/>
    </xf>
    <xf numFmtId="0" fontId="33" fillId="2" borderId="0" xfId="0" applyFont="1" applyFill="1" applyAlignment="1">
      <alignment horizontal="left" vertical="center"/>
    </xf>
    <xf numFmtId="0" fontId="5" fillId="3" borderId="0" xfId="0" applyFont="1" applyFill="1" applyAlignment="1">
      <alignment wrapText="1"/>
    </xf>
    <xf numFmtId="165" fontId="29" fillId="2" borderId="0" xfId="1" applyNumberFormat="1" applyFont="1" applyFill="1" applyAlignment="1">
      <alignment horizontal="center"/>
    </xf>
    <xf numFmtId="165" fontId="3" fillId="2" borderId="0" xfId="1" applyNumberFormat="1" applyFont="1" applyFill="1" applyAlignment="1">
      <alignment horizontal="center"/>
    </xf>
    <xf numFmtId="164" fontId="3" fillId="2" borderId="2" xfId="2" applyNumberFormat="1" applyFont="1" applyFill="1" applyBorder="1" applyAlignment="1">
      <alignment horizontal="center"/>
    </xf>
    <xf numFmtId="164" fontId="4" fillId="3" borderId="8" xfId="2" applyNumberFormat="1" applyFont="1" applyFill="1" applyBorder="1" applyAlignment="1">
      <alignment horizontal="center"/>
    </xf>
    <xf numFmtId="164" fontId="3" fillId="3" borderId="8" xfId="2" applyNumberFormat="1" applyFont="1" applyFill="1" applyBorder="1" applyAlignment="1">
      <alignment horizontal="center"/>
    </xf>
    <xf numFmtId="0" fontId="37" fillId="2" borderId="0" xfId="0" applyFont="1" applyFill="1"/>
    <xf numFmtId="0" fontId="15" fillId="2" borderId="0" xfId="0" applyFont="1" applyFill="1" applyAlignment="1">
      <alignment horizontal="center"/>
    </xf>
    <xf numFmtId="0" fontId="33" fillId="2" borderId="0" xfId="0" applyFont="1" applyFill="1"/>
    <xf numFmtId="0" fontId="3" fillId="0" borderId="0" xfId="0" applyFont="1"/>
    <xf numFmtId="0" fontId="38" fillId="2" borderId="0" xfId="0" applyFont="1" applyFill="1" applyAlignment="1">
      <alignment horizontal="left"/>
    </xf>
    <xf numFmtId="3" fontId="3" fillId="2" borderId="0" xfId="1" applyNumberFormat="1" applyFont="1" applyFill="1" applyAlignment="1">
      <alignment horizontal="center"/>
    </xf>
    <xf numFmtId="0" fontId="39" fillId="6" borderId="0" xfId="0" applyFont="1" applyFill="1"/>
    <xf numFmtId="166" fontId="3" fillId="4" borderId="2" xfId="2" applyNumberFormat="1" applyFont="1" applyFill="1" applyBorder="1" applyAlignment="1">
      <alignment horizontal="center"/>
    </xf>
    <xf numFmtId="166" fontId="3" fillId="4" borderId="2" xfId="1" applyNumberFormat="1" applyFont="1" applyFill="1" applyBorder="1" applyAlignment="1">
      <alignment horizontal="center"/>
    </xf>
    <xf numFmtId="0" fontId="29" fillId="2" borderId="0" xfId="0" applyFont="1" applyFill="1"/>
    <xf numFmtId="9" fontId="3" fillId="6" borderId="2" xfId="1" applyFont="1" applyFill="1" applyBorder="1" applyAlignment="1">
      <alignment horizontal="center"/>
    </xf>
    <xf numFmtId="166" fontId="3" fillId="2" borderId="0" xfId="0" applyNumberFormat="1" applyFont="1" applyFill="1"/>
    <xf numFmtId="0" fontId="39" fillId="2" borderId="0" xfId="0" applyFont="1" applyFill="1"/>
    <xf numFmtId="0" fontId="14" fillId="3" borderId="0" xfId="0" applyFont="1" applyFill="1" applyAlignment="1">
      <alignment horizontal="center" wrapText="1"/>
    </xf>
    <xf numFmtId="0" fontId="3" fillId="3" borderId="0" xfId="0" applyFont="1" applyFill="1"/>
    <xf numFmtId="2" fontId="3" fillId="6" borderId="2" xfId="2" applyNumberFormat="1" applyFont="1" applyFill="1" applyBorder="1" applyAlignment="1">
      <alignment horizontal="center"/>
    </xf>
    <xf numFmtId="166" fontId="3" fillId="6" borderId="2" xfId="1" applyNumberFormat="1" applyFont="1" applyFill="1" applyBorder="1" applyAlignment="1">
      <alignment horizontal="center"/>
    </xf>
    <xf numFmtId="0" fontId="5" fillId="2" borderId="0" xfId="0" applyFont="1" applyFill="1"/>
    <xf numFmtId="9" fontId="3" fillId="2" borderId="2" xfId="1" applyFont="1" applyFill="1" applyBorder="1" applyAlignment="1">
      <alignment horizontal="center"/>
    </xf>
    <xf numFmtId="164" fontId="3" fillId="0" borderId="2" xfId="2" applyNumberFormat="1" applyFont="1" applyBorder="1" applyAlignment="1">
      <alignment horizontal="center"/>
    </xf>
    <xf numFmtId="9" fontId="3" fillId="2" borderId="2" xfId="1" applyFont="1" applyFill="1" applyBorder="1" applyAlignment="1">
      <alignment horizontal="right"/>
    </xf>
    <xf numFmtId="9" fontId="3" fillId="2" borderId="2" xfId="1" applyFont="1" applyFill="1" applyBorder="1"/>
    <xf numFmtId="0" fontId="31" fillId="2" borderId="0" xfId="0" applyFont="1" applyFill="1"/>
    <xf numFmtId="0" fontId="40" fillId="2" borderId="0" xfId="0" applyFont="1" applyFill="1"/>
    <xf numFmtId="0" fontId="41" fillId="2" borderId="0" xfId="0" applyFont="1" applyFill="1"/>
    <xf numFmtId="0" fontId="4" fillId="3" borderId="0" xfId="0" applyFont="1" applyFill="1" applyBorder="1" applyAlignment="1">
      <alignment horizontal="center"/>
    </xf>
    <xf numFmtId="0" fontId="5" fillId="3" borderId="0" xfId="0" applyFont="1" applyFill="1" applyBorder="1" applyAlignment="1">
      <alignment horizontal="center"/>
    </xf>
    <xf numFmtId="0" fontId="5" fillId="3" borderId="0" xfId="0" applyFont="1" applyFill="1" applyBorder="1" applyAlignment="1">
      <alignment horizontal="center" wrapText="1"/>
    </xf>
    <xf numFmtId="0" fontId="3" fillId="3" borderId="0" xfId="0" applyFont="1" applyFill="1" applyBorder="1" applyAlignment="1">
      <alignment horizontal="center"/>
    </xf>
    <xf numFmtId="0" fontId="5" fillId="3" borderId="7" xfId="0" applyFont="1" applyFill="1" applyBorder="1"/>
    <xf numFmtId="0" fontId="5" fillId="3" borderId="8" xfId="0" applyFont="1" applyFill="1" applyBorder="1"/>
    <xf numFmtId="0" fontId="5" fillId="3" borderId="9" xfId="0" applyFont="1" applyFill="1" applyBorder="1"/>
    <xf numFmtId="0" fontId="42" fillId="2" borderId="0" xfId="0" applyFont="1" applyFill="1" applyBorder="1"/>
    <xf numFmtId="0" fontId="43" fillId="2" borderId="0" xfId="0" applyFont="1" applyFill="1" applyAlignment="1">
      <alignment vertical="center"/>
    </xf>
    <xf numFmtId="0" fontId="8"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8" fillId="3" borderId="0" xfId="0" applyFont="1" applyFill="1" applyBorder="1" applyAlignment="1">
      <alignment horizontal="center"/>
    </xf>
    <xf numFmtId="0" fontId="5" fillId="3" borderId="0" xfId="0" applyFont="1" applyFill="1" applyAlignment="1">
      <alignment horizontal="center" wrapText="1"/>
    </xf>
    <xf numFmtId="0" fontId="6" fillId="3" borderId="0" xfId="0" applyFont="1" applyFill="1" applyAlignment="1">
      <alignment horizontal="center"/>
    </xf>
    <xf numFmtId="0" fontId="8" fillId="3" borderId="0" xfId="0" applyFont="1" applyFill="1" applyAlignment="1">
      <alignment wrapText="1"/>
    </xf>
    <xf numFmtId="0" fontId="9" fillId="3" borderId="0" xfId="0" applyFont="1" applyFill="1" applyAlignment="1"/>
    <xf numFmtId="0" fontId="8" fillId="3" borderId="0" xfId="0" applyFont="1" applyFill="1" applyAlignment="1"/>
    <xf numFmtId="0" fontId="6" fillId="3" borderId="0" xfId="0" applyFont="1" applyFill="1"/>
    <xf numFmtId="0" fontId="4" fillId="3" borderId="0" xfId="0" applyFont="1" applyFill="1" applyAlignment="1"/>
    <xf numFmtId="0" fontId="5" fillId="3" borderId="0" xfId="0" applyFont="1" applyFill="1" applyAlignment="1"/>
    <xf numFmtId="0" fontId="8" fillId="3" borderId="0" xfId="0" applyFont="1" applyFill="1" applyBorder="1" applyAlignment="1">
      <alignment wrapText="1"/>
    </xf>
    <xf numFmtId="0" fontId="5" fillId="3" borderId="0" xfId="0" applyFont="1" applyFill="1" applyAlignment="1">
      <alignment vertical="top" wrapText="1"/>
    </xf>
    <xf numFmtId="0" fontId="4" fillId="3" borderId="0" xfId="0" applyFont="1" applyFill="1" applyAlignment="1">
      <alignment wrapText="1"/>
    </xf>
    <xf numFmtId="0" fontId="46" fillId="3" borderId="0" xfId="0" applyFont="1" applyFill="1" applyAlignment="1">
      <alignment wrapText="1"/>
    </xf>
    <xf numFmtId="0" fontId="5" fillId="3" borderId="0" xfId="0" applyFont="1" applyFill="1" applyAlignment="1">
      <alignment horizontal="center"/>
    </xf>
    <xf numFmtId="0" fontId="5" fillId="3" borderId="0" xfId="0" applyFont="1" applyFill="1" applyBorder="1" applyAlignment="1">
      <alignment horizontal="center"/>
    </xf>
    <xf numFmtId="0" fontId="33" fillId="3" borderId="0" xfId="0" applyFont="1" applyFill="1"/>
    <xf numFmtId="0" fontId="5" fillId="3" borderId="0" xfId="0" applyFont="1" applyFill="1" applyBorder="1" applyAlignment="1">
      <alignment wrapText="1"/>
    </xf>
    <xf numFmtId="0" fontId="4" fillId="3" borderId="0" xfId="0" applyFont="1" applyFill="1" applyBorder="1" applyAlignment="1"/>
    <xf numFmtId="0" fontId="5" fillId="3" borderId="0" xfId="0" applyFont="1" applyFill="1" applyBorder="1" applyAlignment="1"/>
    <xf numFmtId="0" fontId="46" fillId="3" borderId="8" xfId="0" applyFont="1" applyFill="1" applyBorder="1"/>
    <xf numFmtId="0" fontId="45" fillId="3" borderId="0" xfId="0" applyFont="1" applyFill="1" applyAlignment="1">
      <alignment horizontal="left"/>
    </xf>
    <xf numFmtId="0" fontId="45" fillId="3" borderId="0" xfId="0" applyFont="1" applyFill="1" applyAlignment="1">
      <alignment horizontal="center"/>
    </xf>
    <xf numFmtId="0" fontId="45" fillId="3" borderId="0" xfId="0" applyFont="1" applyFill="1" applyAlignment="1">
      <alignment horizontal="left" indent="1"/>
    </xf>
    <xf numFmtId="0" fontId="12" fillId="5" borderId="0" xfId="0" applyFont="1" applyFill="1" applyAlignment="1">
      <alignment horizontal="center" vertical="center"/>
    </xf>
    <xf numFmtId="0" fontId="6" fillId="5" borderId="0" xfId="0" applyFont="1" applyFill="1"/>
    <xf numFmtId="0" fontId="45" fillId="2" borderId="0" xfId="0" applyFont="1" applyFill="1"/>
    <xf numFmtId="0" fontId="47" fillId="5" borderId="0" xfId="0" applyFont="1" applyFill="1"/>
    <xf numFmtId="0" fontId="47" fillId="0" borderId="0" xfId="0" applyFont="1" applyFill="1"/>
    <xf numFmtId="0" fontId="16" fillId="2" borderId="0" xfId="0" applyFont="1" applyFill="1" applyAlignment="1">
      <alignment vertical="top" wrapText="1"/>
    </xf>
    <xf numFmtId="0" fontId="16" fillId="2" borderId="0" xfId="0" applyFont="1" applyFill="1"/>
    <xf numFmtId="168" fontId="48" fillId="2" borderId="0" xfId="0" applyNumberFormat="1" applyFont="1" applyFill="1" applyAlignment="1">
      <alignment horizontal="left"/>
    </xf>
    <xf numFmtId="0" fontId="49" fillId="2" borderId="0" xfId="0" applyFont="1" applyFill="1"/>
    <xf numFmtId="0" fontId="47" fillId="5" borderId="0" xfId="0" applyFont="1" applyFill="1" applyAlignment="1">
      <alignment wrapText="1"/>
    </xf>
    <xf numFmtId="0" fontId="47" fillId="0" borderId="0" xfId="0" applyFont="1" applyFill="1" applyAlignment="1">
      <alignment wrapText="1"/>
    </xf>
    <xf numFmtId="0" fontId="0" fillId="2" borderId="10" xfId="4" applyFont="1" applyFill="1" applyBorder="1" applyAlignment="1">
      <alignment vertical="center" wrapText="1"/>
    </xf>
    <xf numFmtId="0" fontId="16" fillId="2" borderId="0" xfId="0" applyFont="1" applyFill="1" applyAlignment="1">
      <alignment wrapText="1"/>
    </xf>
    <xf numFmtId="16" fontId="0" fillId="2" borderId="10" xfId="4" applyNumberFormat="1" applyFont="1" applyFill="1" applyBorder="1" applyAlignment="1">
      <alignment vertical="center" wrapText="1"/>
    </xf>
    <xf numFmtId="0" fontId="56" fillId="2" borderId="0" xfId="4" applyFont="1" applyFill="1" applyAlignment="1">
      <alignment horizontal="left" vertical="center" wrapText="1"/>
    </xf>
    <xf numFmtId="0" fontId="0" fillId="2" borderId="0" xfId="4" applyFont="1" applyFill="1" applyAlignment="1">
      <alignment vertical="center" wrapText="1"/>
    </xf>
    <xf numFmtId="0" fontId="57" fillId="2" borderId="0" xfId="0" applyFont="1" applyFill="1"/>
    <xf numFmtId="0" fontId="48" fillId="2" borderId="0" xfId="0" applyFont="1" applyFill="1"/>
    <xf numFmtId="0" fontId="58" fillId="2" borderId="10" xfId="5" applyFont="1" applyFill="1" applyBorder="1"/>
    <xf numFmtId="0" fontId="59" fillId="6" borderId="0" xfId="5" applyFont="1" applyFill="1" applyAlignment="1">
      <alignment horizontal="center"/>
    </xf>
    <xf numFmtId="0" fontId="59" fillId="2" borderId="0" xfId="5" applyFont="1" applyFill="1" applyAlignment="1">
      <alignment horizontal="left"/>
    </xf>
    <xf numFmtId="0" fontId="59" fillId="6" borderId="0" xfId="5" applyFont="1" applyFill="1" applyAlignment="1">
      <alignment horizontal="left"/>
    </xf>
    <xf numFmtId="0" fontId="3" fillId="2" borderId="0" xfId="0" applyFont="1" applyFill="1" applyBorder="1"/>
    <xf numFmtId="0" fontId="0" fillId="0" borderId="0" xfId="0" applyFill="1"/>
    <xf numFmtId="0" fontId="5" fillId="3" borderId="0" xfId="0" applyFont="1" applyFill="1" applyAlignment="1">
      <alignment horizontal="center"/>
    </xf>
    <xf numFmtId="0" fontId="8" fillId="3" borderId="0" xfId="0" applyFont="1" applyFill="1" applyAlignment="1">
      <alignment horizontal="right"/>
    </xf>
    <xf numFmtId="0" fontId="5" fillId="3" borderId="0" xfId="0" applyFont="1" applyFill="1" applyAlignment="1">
      <alignment horizontal="center"/>
    </xf>
    <xf numFmtId="0" fontId="60" fillId="2" borderId="0" xfId="0" applyFont="1" applyFill="1"/>
    <xf numFmtId="0" fontId="60" fillId="6" borderId="0" xfId="0" applyFont="1" applyFill="1"/>
    <xf numFmtId="9" fontId="60" fillId="2" borderId="0" xfId="0" applyNumberFormat="1" applyFont="1" applyFill="1"/>
    <xf numFmtId="43" fontId="60" fillId="2" borderId="0" xfId="2" applyFont="1" applyFill="1"/>
    <xf numFmtId="43" fontId="60" fillId="2" borderId="0" xfId="2" applyFont="1" applyFill="1" applyBorder="1"/>
    <xf numFmtId="164" fontId="6" fillId="3" borderId="8" xfId="0" applyNumberFormat="1" applyFont="1" applyFill="1" applyBorder="1" applyAlignment="1">
      <alignment horizontal="center"/>
    </xf>
    <xf numFmtId="164" fontId="3" fillId="3" borderId="8" xfId="0" applyNumberFormat="1" applyFont="1" applyFill="1" applyBorder="1" applyAlignment="1">
      <alignment horizontal="center"/>
    </xf>
    <xf numFmtId="3" fontId="3" fillId="2" borderId="0" xfId="0" applyNumberFormat="1" applyFont="1" applyFill="1" applyAlignment="1">
      <alignment horizontal="center"/>
    </xf>
    <xf numFmtId="169" fontId="3" fillId="3" borderId="8" xfId="2" applyNumberFormat="1" applyFont="1" applyFill="1" applyBorder="1" applyAlignment="1">
      <alignment horizontal="center"/>
    </xf>
    <xf numFmtId="43" fontId="37" fillId="2" borderId="0" xfId="0" applyNumberFormat="1" applyFont="1" applyFill="1"/>
    <xf numFmtId="166" fontId="3" fillId="3" borderId="8" xfId="0" applyNumberFormat="1" applyFont="1" applyFill="1" applyBorder="1" applyAlignment="1">
      <alignment horizontal="center"/>
    </xf>
    <xf numFmtId="43" fontId="8" fillId="3" borderId="0" xfId="0" applyNumberFormat="1" applyFont="1" applyFill="1" applyAlignment="1">
      <alignment horizontal="center"/>
    </xf>
    <xf numFmtId="164" fontId="5" fillId="3" borderId="0" xfId="0" applyNumberFormat="1" applyFont="1" applyFill="1" applyAlignment="1">
      <alignment horizontal="center" wrapText="1"/>
    </xf>
    <xf numFmtId="9" fontId="3" fillId="2" borderId="2" xfId="1" applyNumberFormat="1" applyFont="1" applyFill="1" applyBorder="1" applyAlignment="1">
      <alignment horizontal="center"/>
    </xf>
    <xf numFmtId="0" fontId="5" fillId="3" borderId="0" xfId="0" applyFont="1" applyFill="1" applyAlignment="1">
      <alignment horizontal="center"/>
    </xf>
    <xf numFmtId="0" fontId="5" fillId="3" borderId="0" xfId="0" applyFont="1" applyFill="1" applyBorder="1" applyAlignment="1">
      <alignment horizontal="center"/>
    </xf>
    <xf numFmtId="165" fontId="3" fillId="2" borderId="2" xfId="1" applyNumberFormat="1"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Border="1" applyAlignment="1">
      <alignment horizontal="center"/>
    </xf>
    <xf numFmtId="0" fontId="3" fillId="3" borderId="0" xfId="0" applyFont="1" applyFill="1" applyBorder="1"/>
    <xf numFmtId="0" fontId="4" fillId="3" borderId="0" xfId="0" applyFont="1" applyFill="1" applyBorder="1" applyAlignment="1">
      <alignment wrapText="1"/>
    </xf>
    <xf numFmtId="0" fontId="45" fillId="3" borderId="0" xfId="0" applyFont="1" applyFill="1" applyBorder="1" applyAlignment="1">
      <alignment horizontal="left"/>
    </xf>
    <xf numFmtId="9" fontId="3" fillId="3" borderId="0" xfId="1" applyFont="1" applyFill="1" applyBorder="1" applyAlignment="1">
      <alignment horizontal="center"/>
    </xf>
    <xf numFmtId="0" fontId="46" fillId="3" borderId="0" xfId="0" applyFont="1" applyFill="1" applyBorder="1" applyAlignment="1">
      <alignment wrapText="1"/>
    </xf>
    <xf numFmtId="0" fontId="45" fillId="3" borderId="9" xfId="0" applyFont="1" applyFill="1" applyBorder="1" applyAlignment="1">
      <alignment wrapText="1"/>
    </xf>
    <xf numFmtId="0" fontId="45" fillId="3" borderId="5" xfId="0" applyFont="1" applyFill="1" applyBorder="1" applyAlignment="1">
      <alignment horizontal="left"/>
    </xf>
    <xf numFmtId="0" fontId="45" fillId="3" borderId="7" xfId="0" applyFont="1" applyFill="1" applyBorder="1" applyAlignment="1">
      <alignment horizontal="left"/>
    </xf>
    <xf numFmtId="0" fontId="12" fillId="3" borderId="6" xfId="0" applyFont="1" applyFill="1" applyBorder="1" applyAlignment="1">
      <alignment horizontal="center" wrapText="1"/>
    </xf>
    <xf numFmtId="164" fontId="3" fillId="3" borderId="0" xfId="2" applyNumberFormat="1" applyFont="1" applyFill="1" applyBorder="1" applyAlignment="1">
      <alignment horizontal="center"/>
    </xf>
    <xf numFmtId="0" fontId="29" fillId="2" borderId="0" xfId="0" applyFont="1" applyFill="1" applyAlignment="1">
      <alignment horizontal="left" vertical="top"/>
    </xf>
    <xf numFmtId="0" fontId="5" fillId="3" borderId="0" xfId="0" applyFont="1" applyFill="1" applyAlignment="1">
      <alignment horizontal="center"/>
    </xf>
    <xf numFmtId="0" fontId="12" fillId="3" borderId="6" xfId="0" applyFont="1" applyFill="1" applyBorder="1" applyAlignment="1">
      <alignment horizontal="center" wrapText="1"/>
    </xf>
    <xf numFmtId="0" fontId="5" fillId="3" borderId="0" xfId="0" applyFont="1" applyFill="1" applyBorder="1" applyAlignment="1">
      <alignment horizontal="center" wrapText="1"/>
    </xf>
    <xf numFmtId="0" fontId="5" fillId="3" borderId="0" xfId="0" applyFont="1" applyFill="1" applyBorder="1" applyAlignment="1">
      <alignment horizontal="center"/>
    </xf>
    <xf numFmtId="165" fontId="4" fillId="3" borderId="0" xfId="1" applyNumberFormat="1" applyFont="1" applyFill="1" applyBorder="1" applyAlignment="1">
      <alignment horizontal="center"/>
    </xf>
    <xf numFmtId="165" fontId="3" fillId="3" borderId="0" xfId="1" applyNumberFormat="1" applyFont="1" applyFill="1" applyBorder="1" applyAlignment="1">
      <alignment horizontal="center"/>
    </xf>
    <xf numFmtId="0" fontId="45" fillId="3" borderId="0" xfId="0" applyFont="1" applyFill="1" applyBorder="1" applyAlignment="1">
      <alignment horizontal="left" indent="1"/>
    </xf>
    <xf numFmtId="0" fontId="12" fillId="3" borderId="0" xfId="0" applyFont="1" applyFill="1" applyBorder="1" applyAlignment="1">
      <alignment wrapText="1"/>
    </xf>
    <xf numFmtId="0" fontId="12" fillId="3" borderId="6" xfId="0" applyFont="1" applyFill="1" applyBorder="1" applyAlignment="1">
      <alignment wrapText="1"/>
    </xf>
    <xf numFmtId="0" fontId="45" fillId="3" borderId="0" xfId="0" applyFont="1" applyFill="1" applyBorder="1" applyAlignment="1">
      <alignment wrapText="1"/>
    </xf>
    <xf numFmtId="0" fontId="3" fillId="3" borderId="7" xfId="0" applyFont="1" applyFill="1" applyBorder="1"/>
    <xf numFmtId="0" fontId="3" fillId="3" borderId="8" xfId="0" applyFont="1" applyFill="1" applyBorder="1"/>
    <xf numFmtId="0" fontId="3" fillId="3" borderId="9" xfId="0" applyFont="1" applyFill="1" applyBorder="1"/>
    <xf numFmtId="0" fontId="8" fillId="3" borderId="0" xfId="0" applyFont="1" applyFill="1" applyAlignment="1">
      <alignment horizontal="center"/>
    </xf>
    <xf numFmtId="0" fontId="5" fillId="3" borderId="0" xfId="0" applyFont="1" applyFill="1" applyAlignment="1">
      <alignment horizontal="center"/>
    </xf>
    <xf numFmtId="0" fontId="46" fillId="3" borderId="0" xfId="0" applyFont="1" applyFill="1" applyAlignment="1">
      <alignment horizontal="center" wrapText="1"/>
    </xf>
    <xf numFmtId="0" fontId="8" fillId="3" borderId="0" xfId="0" applyFont="1" applyFill="1" applyBorder="1" applyAlignment="1">
      <alignment horizontal="center"/>
    </xf>
    <xf numFmtId="0" fontId="5" fillId="3" borderId="0" xfId="0" applyFont="1" applyFill="1" applyAlignment="1">
      <alignment horizontal="center" wrapText="1"/>
    </xf>
    <xf numFmtId="0" fontId="46" fillId="3" borderId="0" xfId="0" applyFont="1" applyFill="1" applyBorder="1"/>
    <xf numFmtId="0" fontId="5" fillId="3" borderId="0" xfId="0" applyFont="1" applyFill="1" applyAlignment="1">
      <alignment horizontal="center"/>
    </xf>
    <xf numFmtId="0" fontId="5" fillId="3" borderId="0" xfId="0" applyFont="1" applyFill="1" applyBorder="1" applyAlignment="1">
      <alignment horizontal="center"/>
    </xf>
    <xf numFmtId="0" fontId="5" fillId="3" borderId="0" xfId="0" applyFont="1" applyFill="1" applyAlignment="1">
      <alignment horizontal="center" wrapText="1"/>
    </xf>
    <xf numFmtId="0" fontId="5" fillId="3" borderId="0" xfId="0" applyFont="1" applyFill="1" applyBorder="1" applyAlignment="1">
      <alignment horizontal="center" wrapText="1"/>
    </xf>
    <xf numFmtId="9" fontId="6" fillId="6" borderId="0" xfId="1" applyFont="1" applyFill="1"/>
    <xf numFmtId="164" fontId="33" fillId="2" borderId="0" xfId="0" applyNumberFormat="1" applyFont="1" applyFill="1"/>
    <xf numFmtId="164" fontId="0" fillId="0" borderId="0" xfId="0" applyNumberFormat="1" applyFill="1"/>
    <xf numFmtId="0" fontId="3" fillId="0" borderId="0" xfId="0" applyFont="1" applyFill="1" applyBorder="1"/>
    <xf numFmtId="0" fontId="4" fillId="0" borderId="0" xfId="0"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45" fillId="0" borderId="0" xfId="0" applyFont="1" applyFill="1" applyBorder="1" applyAlignment="1">
      <alignment horizontal="left"/>
    </xf>
    <xf numFmtId="2" fontId="3" fillId="0" borderId="0" xfId="2" applyNumberFormat="1" applyFont="1" applyFill="1" applyBorder="1" applyAlignment="1">
      <alignment horizontal="center"/>
    </xf>
    <xf numFmtId="166" fontId="3" fillId="0" borderId="0" xfId="1" applyNumberFormat="1" applyFont="1" applyFill="1" applyBorder="1" applyAlignment="1">
      <alignment horizontal="center"/>
    </xf>
    <xf numFmtId="0" fontId="4" fillId="3" borderId="0" xfId="0" applyFont="1" applyFill="1"/>
    <xf numFmtId="0" fontId="5" fillId="3" borderId="0" xfId="0" applyFont="1" applyFill="1" applyBorder="1" applyAlignment="1">
      <alignment horizontal="center"/>
    </xf>
    <xf numFmtId="0" fontId="5" fillId="3" borderId="0" xfId="0" applyFont="1" applyFill="1" applyBorder="1" applyAlignment="1">
      <alignment horizontal="center"/>
    </xf>
    <xf numFmtId="0" fontId="16" fillId="2" borderId="0" xfId="0" applyFont="1" applyFill="1" applyAlignment="1">
      <alignment horizontal="left" vertical="top" wrapText="1"/>
    </xf>
    <xf numFmtId="0" fontId="50" fillId="2" borderId="10" xfId="4" applyFont="1" applyFill="1" applyBorder="1" applyAlignment="1">
      <alignment horizontal="left" vertical="center" wrapText="1"/>
    </xf>
    <xf numFmtId="0" fontId="51" fillId="2" borderId="10" xfId="4" applyFont="1" applyFill="1" applyBorder="1" applyAlignment="1">
      <alignment horizontal="left" vertical="center" wrapText="1"/>
    </xf>
    <xf numFmtId="0" fontId="52" fillId="2" borderId="10" xfId="4" applyFont="1" applyFill="1" applyBorder="1" applyAlignment="1">
      <alignment horizontal="left" vertical="center" wrapText="1"/>
    </xf>
    <xf numFmtId="0" fontId="56" fillId="2" borderId="10" xfId="4" applyFont="1" applyFill="1" applyBorder="1" applyAlignment="1">
      <alignment horizontal="left" vertical="center" wrapText="1"/>
    </xf>
    <xf numFmtId="0" fontId="12" fillId="5" borderId="14" xfId="0" applyFont="1" applyFill="1" applyBorder="1" applyAlignment="1">
      <alignment horizontal="center" vertical="center"/>
    </xf>
    <xf numFmtId="0" fontId="53" fillId="2" borderId="10" xfId="4" applyFont="1" applyFill="1" applyBorder="1" applyAlignment="1">
      <alignment horizontal="left" vertical="center" wrapText="1"/>
    </xf>
    <xf numFmtId="0" fontId="54" fillId="2" borderId="10" xfId="4" applyFont="1" applyFill="1" applyBorder="1" applyAlignment="1">
      <alignment horizontal="left" vertical="center" wrapText="1"/>
    </xf>
    <xf numFmtId="0" fontId="55" fillId="2" borderId="10" xfId="4" applyFont="1" applyFill="1" applyBorder="1" applyAlignment="1">
      <alignment horizontal="left" vertical="center" wrapText="1"/>
    </xf>
    <xf numFmtId="0" fontId="20" fillId="5" borderId="12" xfId="0" applyFont="1" applyFill="1" applyBorder="1" applyAlignment="1">
      <alignment horizontal="center" vertical="center"/>
    </xf>
    <xf numFmtId="0" fontId="20" fillId="5" borderId="13" xfId="0" applyFont="1" applyFill="1" applyBorder="1" applyAlignment="1">
      <alignment horizontal="center" vertical="center"/>
    </xf>
    <xf numFmtId="0" fontId="45" fillId="3" borderId="0" xfId="0" quotePrefix="1" applyFont="1" applyFill="1" applyAlignment="1">
      <alignment horizontal="left" vertical="center" wrapText="1"/>
    </xf>
    <xf numFmtId="0" fontId="44" fillId="3" borderId="0" xfId="0" applyFont="1" applyFill="1" applyAlignment="1">
      <alignment horizontal="center" wrapText="1"/>
    </xf>
    <xf numFmtId="0" fontId="8" fillId="3" borderId="0" xfId="0" applyFont="1" applyFill="1" applyAlignment="1">
      <alignment horizontal="center"/>
    </xf>
    <xf numFmtId="0" fontId="45" fillId="3" borderId="0" xfId="0" applyFont="1" applyFill="1" applyAlignment="1">
      <alignment horizontal="center" vertical="center" wrapText="1"/>
    </xf>
    <xf numFmtId="0" fontId="44" fillId="3" borderId="0" xfId="0" applyFont="1" applyFill="1" applyAlignment="1">
      <alignment horizontal="center"/>
    </xf>
    <xf numFmtId="0" fontId="45" fillId="3" borderId="0" xfId="0" applyFont="1" applyFill="1" applyAlignment="1">
      <alignment horizontal="center" wrapText="1"/>
    </xf>
    <xf numFmtId="0" fontId="12" fillId="3" borderId="0" xfId="0" applyFont="1" applyFill="1" applyAlignment="1">
      <alignment horizontal="center"/>
    </xf>
    <xf numFmtId="0" fontId="5" fillId="3" borderId="0" xfId="0" applyFont="1" applyFill="1" applyAlignment="1">
      <alignment horizontal="center"/>
    </xf>
    <xf numFmtId="0" fontId="46" fillId="3" borderId="0" xfId="0" applyFont="1" applyFill="1" applyAlignment="1">
      <alignment horizontal="center" wrapText="1"/>
    </xf>
    <xf numFmtId="0" fontId="45" fillId="3" borderId="0" xfId="0" applyFont="1" applyFill="1" applyBorder="1" applyAlignment="1">
      <alignment horizontal="left" vertical="top" wrapText="1"/>
    </xf>
    <xf numFmtId="0" fontId="44" fillId="3" borderId="0" xfId="0" applyFont="1" applyFill="1" applyBorder="1" applyAlignment="1">
      <alignment horizontal="center"/>
    </xf>
    <xf numFmtId="0" fontId="8" fillId="3" borderId="0" xfId="0" applyFont="1" applyFill="1" applyBorder="1" applyAlignment="1">
      <alignment horizontal="center"/>
    </xf>
    <xf numFmtId="0" fontId="45" fillId="3" borderId="0" xfId="0" applyFont="1" applyFill="1" applyBorder="1" applyAlignment="1">
      <alignment horizontal="center" wrapText="1"/>
    </xf>
    <xf numFmtId="0" fontId="46" fillId="3" borderId="0" xfId="0" applyFont="1" applyFill="1" applyBorder="1" applyAlignment="1">
      <alignment horizontal="center"/>
    </xf>
    <xf numFmtId="0" fontId="12" fillId="3" borderId="0" xfId="0" applyFont="1" applyFill="1" applyBorder="1" applyAlignment="1">
      <alignment horizontal="center"/>
    </xf>
    <xf numFmtId="0" fontId="5" fillId="3" borderId="0" xfId="0" applyFont="1" applyFill="1" applyBorder="1" applyAlignment="1">
      <alignment horizontal="center"/>
    </xf>
    <xf numFmtId="0" fontId="46" fillId="3" borderId="0" xfId="0" applyFont="1" applyFill="1" applyBorder="1" applyAlignment="1">
      <alignment horizontal="center" wrapText="1"/>
    </xf>
    <xf numFmtId="0" fontId="45" fillId="3" borderId="8" xfId="0" quotePrefix="1" applyFont="1" applyFill="1" applyBorder="1" applyAlignment="1">
      <alignment horizontal="left" vertical="center" wrapText="1"/>
    </xf>
    <xf numFmtId="0" fontId="46" fillId="3" borderId="0" xfId="0" applyFont="1" applyFill="1" applyAlignment="1">
      <alignment horizontal="center"/>
    </xf>
    <xf numFmtId="0" fontId="12" fillId="3" borderId="0" xfId="0" applyFont="1" applyFill="1" applyAlignment="1">
      <alignment horizontal="center" wrapText="1"/>
    </xf>
    <xf numFmtId="0" fontId="46" fillId="3" borderId="0" xfId="0" applyFont="1" applyFill="1" applyAlignment="1">
      <alignment horizontal="center" vertical="top" wrapText="1"/>
    </xf>
    <xf numFmtId="0" fontId="12" fillId="3" borderId="0" xfId="0" applyFont="1" applyFill="1" applyBorder="1" applyAlignment="1">
      <alignment horizontal="center" wrapText="1"/>
    </xf>
    <xf numFmtId="0" fontId="12" fillId="3" borderId="6" xfId="0" applyFont="1" applyFill="1" applyBorder="1" applyAlignment="1">
      <alignment horizontal="center" wrapText="1"/>
    </xf>
    <xf numFmtId="0" fontId="45" fillId="3" borderId="8" xfId="0" applyFont="1" applyFill="1" applyBorder="1" applyAlignment="1">
      <alignment horizontal="left" wrapText="1"/>
    </xf>
    <xf numFmtId="0" fontId="45" fillId="3" borderId="0" xfId="0" applyFont="1" applyFill="1" applyBorder="1" applyAlignment="1">
      <alignment horizontal="left" wrapText="1"/>
    </xf>
    <xf numFmtId="0" fontId="5" fillId="3" borderId="0" xfId="0" applyFont="1" applyFill="1" applyAlignment="1">
      <alignment horizontal="center" wrapText="1"/>
    </xf>
    <xf numFmtId="0" fontId="5" fillId="3" borderId="0" xfId="0" applyFont="1" applyFill="1" applyBorder="1" applyAlignment="1">
      <alignment horizontal="center" wrapText="1"/>
    </xf>
    <xf numFmtId="0" fontId="45" fillId="3" borderId="0" xfId="0" applyFont="1" applyFill="1" applyAlignment="1">
      <alignment horizontal="left" wrapText="1"/>
    </xf>
    <xf numFmtId="0" fontId="12" fillId="0" borderId="0" xfId="0" applyFont="1" applyFill="1" applyBorder="1" applyAlignment="1">
      <alignment horizontal="center" wrapText="1"/>
    </xf>
    <xf numFmtId="0" fontId="45" fillId="0" borderId="0" xfId="0" applyFont="1" applyFill="1" applyBorder="1" applyAlignment="1">
      <alignment horizontal="left" wrapText="1"/>
    </xf>
    <xf numFmtId="0" fontId="5" fillId="0" borderId="0" xfId="0" applyFont="1" applyFill="1" applyBorder="1" applyAlignment="1">
      <alignment horizontal="center" wrapText="1"/>
    </xf>
    <xf numFmtId="0" fontId="46" fillId="0" borderId="0" xfId="0" applyFont="1" applyFill="1" applyBorder="1" applyAlignment="1">
      <alignment horizontal="center" wrapText="1"/>
    </xf>
    <xf numFmtId="0" fontId="45" fillId="3" borderId="0" xfId="0" applyFont="1" applyFill="1" applyAlignment="1">
      <alignment horizontal="left" vertical="center" wrapText="1"/>
    </xf>
  </cellXfs>
  <cellStyles count="6">
    <cellStyle name="Comma" xfId="2" builtinId="3"/>
    <cellStyle name="Hyperlink" xfId="5" builtinId="8"/>
    <cellStyle name="Normal" xfId="0" builtinId="0"/>
    <cellStyle name="Normal 119" xfId="4"/>
    <cellStyle name="Normal 17" xfId="3"/>
    <cellStyle name="Percent" xfId="1" builtinId="5"/>
  </cellStyles>
  <dxfs count="0"/>
  <tableStyles count="0" defaultTableStyle="TableStyleMedium2" defaultPivotStyle="PivotStyleLight16"/>
  <colors>
    <mruColors>
      <color rgb="FFFF6B6B"/>
      <color rgb="FFFFFFFF"/>
      <color rgb="FF17A8B3"/>
      <color rgb="FFC44D58"/>
      <color rgb="FF86CFD8"/>
      <color rgb="FFC7F464"/>
      <color rgb="FF4ECDC4"/>
      <color rgb="FF556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2'!$AB$5</c:f>
              <c:strCache>
                <c:ptCount val="1"/>
                <c:pt idx="0">
                  <c:v>Market</c:v>
                </c:pt>
              </c:strCache>
            </c:strRef>
          </c:tx>
          <c:spPr>
            <a:ln w="28575" cap="rnd">
              <a:solidFill>
                <a:srgbClr val="17A8B3"/>
              </a:solidFill>
              <a:round/>
            </a:ln>
            <a:effectLst/>
          </c:spPr>
          <c:marker>
            <c:symbol val="none"/>
          </c:marker>
          <c:cat>
            <c:numRef>
              <c:f>'Table 2'!$AC$4:$AI$4</c:f>
              <c:numCache>
                <c:formatCode>General</c:formatCode>
                <c:ptCount val="7"/>
                <c:pt idx="0">
                  <c:v>2015</c:v>
                </c:pt>
                <c:pt idx="1">
                  <c:v>2016</c:v>
                </c:pt>
                <c:pt idx="2">
                  <c:v>2017</c:v>
                </c:pt>
                <c:pt idx="3">
                  <c:v>2018</c:v>
                </c:pt>
                <c:pt idx="4">
                  <c:v>2019</c:v>
                </c:pt>
                <c:pt idx="5">
                  <c:v>2020</c:v>
                </c:pt>
                <c:pt idx="6">
                  <c:v>2021</c:v>
                </c:pt>
              </c:numCache>
            </c:numRef>
          </c:cat>
          <c:val>
            <c:numRef>
              <c:f>'Table 2'!$AC$5:$AI$5</c:f>
              <c:numCache>
                <c:formatCode>_(* #,##0_);_(* \(#,##0\);_(* "-"??_);_(@_)</c:formatCode>
                <c:ptCount val="7"/>
                <c:pt idx="0">
                  <c:v>2527.5380969193834</c:v>
                </c:pt>
                <c:pt idx="1">
                  <c:v>2547.577481230398</c:v>
                </c:pt>
                <c:pt idx="2">
                  <c:v>2574.818194972012</c:v>
                </c:pt>
                <c:pt idx="3">
                  <c:v>2601.2584276768794</c:v>
                </c:pt>
                <c:pt idx="4">
                  <c:v>2632.2179468101749</c:v>
                </c:pt>
                <c:pt idx="5">
                  <c:v>2664.9676853050837</c:v>
                </c:pt>
                <c:pt idx="6">
                  <c:v>2696.2836616347845</c:v>
                </c:pt>
              </c:numCache>
            </c:numRef>
          </c:val>
          <c:smooth val="0"/>
          <c:extLst>
            <c:ext xmlns:c16="http://schemas.microsoft.com/office/drawing/2014/chart" uri="{C3380CC4-5D6E-409C-BE32-E72D297353CC}">
              <c16:uniqueId val="{00000000-A57E-46DF-8268-0117F06D57BF}"/>
            </c:ext>
          </c:extLst>
        </c:ser>
        <c:ser>
          <c:idx val="1"/>
          <c:order val="1"/>
          <c:tx>
            <c:strRef>
              <c:f>'Table 2'!$AB$6</c:f>
              <c:strCache>
                <c:ptCount val="1"/>
                <c:pt idx="0">
                  <c:v>Baseline</c:v>
                </c:pt>
              </c:strCache>
            </c:strRef>
          </c:tx>
          <c:spPr>
            <a:ln w="28575" cap="rnd">
              <a:solidFill>
                <a:srgbClr val="86CFD8"/>
              </a:solidFill>
              <a:round/>
            </a:ln>
            <a:effectLst/>
          </c:spPr>
          <c:marker>
            <c:symbol val="none"/>
          </c:marker>
          <c:cat>
            <c:numRef>
              <c:f>'Table 2'!$AC$4:$AI$4</c:f>
              <c:numCache>
                <c:formatCode>General</c:formatCode>
                <c:ptCount val="7"/>
                <c:pt idx="0">
                  <c:v>2015</c:v>
                </c:pt>
                <c:pt idx="1">
                  <c:v>2016</c:v>
                </c:pt>
                <c:pt idx="2">
                  <c:v>2017</c:v>
                </c:pt>
                <c:pt idx="3">
                  <c:v>2018</c:v>
                </c:pt>
                <c:pt idx="4">
                  <c:v>2019</c:v>
                </c:pt>
                <c:pt idx="5">
                  <c:v>2020</c:v>
                </c:pt>
                <c:pt idx="6">
                  <c:v>2021</c:v>
                </c:pt>
              </c:numCache>
            </c:numRef>
          </c:cat>
          <c:val>
            <c:numRef>
              <c:f>'Table 2'!$AC$6:$AI$6</c:f>
              <c:numCache>
                <c:formatCode>_(* #,##0_);_(* \(#,##0\);_(* "-"??_);_(@_)</c:formatCode>
                <c:ptCount val="7"/>
                <c:pt idx="0">
                  <c:v>2527.5380657086307</c:v>
                </c:pt>
                <c:pt idx="1">
                  <c:v>2561.8925660284194</c:v>
                </c:pt>
                <c:pt idx="2">
                  <c:v>2607.2540811877066</c:v>
                </c:pt>
                <c:pt idx="3">
                  <c:v>2654.6790472342573</c:v>
                </c:pt>
                <c:pt idx="4">
                  <c:v>2708.1449553939301</c:v>
                </c:pt>
                <c:pt idx="5">
                  <c:v>2772.4324544837514</c:v>
                </c:pt>
                <c:pt idx="6">
                  <c:v>2835.8895427161087</c:v>
                </c:pt>
              </c:numCache>
            </c:numRef>
          </c:val>
          <c:smooth val="0"/>
          <c:extLst>
            <c:ext xmlns:c16="http://schemas.microsoft.com/office/drawing/2014/chart" uri="{C3380CC4-5D6E-409C-BE32-E72D297353CC}">
              <c16:uniqueId val="{00000001-A57E-46DF-8268-0117F06D57BF}"/>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spcFirstLastPara="1" vertOverflow="ellipsis" vert="horz" wrap="square" anchor="ctr" anchorCtr="1"/>
              <a:lstStyle/>
              <a:p>
                <a:pPr>
                  <a:defRPr lang="en-US" sz="1000" b="0" i="0" u="none" strike="noStrike" kern="1200" baseline="0">
                    <a:solidFill>
                      <a:sysClr val="windowText" lastClr="000000"/>
                    </a:solidFill>
                    <a:latin typeface="+mj-lt"/>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lang="en-US" sz="10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mj-lt"/>
                <a:ea typeface="+mn-ea"/>
                <a:cs typeface="Arial" panose="020B0604020202020204" pitchFamily="34" charset="0"/>
              </a:defRPr>
            </a:pPr>
            <a:endParaRPr lang="en-US"/>
          </a:p>
        </c:txPr>
        <c:crossAx val="420101984"/>
        <c:crosses val="autoZero"/>
        <c:auto val="1"/>
        <c:lblAlgn val="ctr"/>
        <c:lblOffset val="100"/>
        <c:noMultiLvlLbl val="0"/>
      </c:catAx>
      <c:valAx>
        <c:axId val="420101984"/>
        <c:scaling>
          <c:orientation val="minMax"/>
          <c:max val="3000"/>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en-US" sz="1000" b="0" i="0" u="none" strike="noStrike" kern="1200" baseline="0">
                    <a:solidFill>
                      <a:sysClr val="windowText" lastClr="000000"/>
                    </a:solidFill>
                    <a:latin typeface="+mj-lt"/>
                    <a:ea typeface="+mn-ea"/>
                    <a:cs typeface="Arial" panose="020B0604020202020204" pitchFamily="34" charset="0"/>
                  </a:defRPr>
                </a:pPr>
                <a:r>
                  <a:rPr lang="en-US"/>
                  <a:t>Consumption (aMW at Busbar)</a:t>
                </a:r>
              </a:p>
            </c:rich>
          </c:tx>
          <c:layout/>
          <c:overlay val="0"/>
          <c:spPr>
            <a:noFill/>
            <a:ln>
              <a:noFill/>
            </a:ln>
            <a:effectLst/>
          </c:spPr>
          <c:txPr>
            <a:bodyPr rot="-5400000" spcFirstLastPara="1" vertOverflow="ellipsis" vert="horz" wrap="square" anchor="ctr" anchorCtr="1"/>
            <a:lstStyle/>
            <a:p>
              <a:pPr algn="ctr" rtl="0">
                <a:defRPr lang="en-US" sz="10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00" b="0" i="0" u="none" strike="noStrike" kern="1200" baseline="0">
                <a:solidFill>
                  <a:sysClr val="windowText" lastClr="000000"/>
                </a:solidFill>
                <a:latin typeface="+mj-lt"/>
                <a:ea typeface="+mn-ea"/>
                <a:cs typeface="Arial" panose="020B0604020202020204" pitchFamily="34" charset="0"/>
              </a:defRPr>
            </a:pPr>
            <a:endParaRPr lang="en-US"/>
          </a:p>
        </c:txPr>
        <c:crossAx val="420098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US" sz="10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solidFill>
      <a:round/>
    </a:ln>
    <a:effectLst/>
  </c:spPr>
  <c:txPr>
    <a:bodyPr/>
    <a:lstStyle/>
    <a:p>
      <a:pPr algn="ctr" rtl="0">
        <a:defRPr lang="en-US" sz="1000" b="0" i="0" u="none" strike="noStrike" kern="1200" baseline="0">
          <a:solidFill>
            <a:sysClr val="windowText" lastClr="000000"/>
          </a:solidFill>
          <a:latin typeface="+mj-lt"/>
          <a:ea typeface="+mn-ea"/>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3'!$AN$7</c:f>
              <c:strCache>
                <c:ptCount val="1"/>
                <c:pt idx="0">
                  <c:v>Market</c:v>
                </c:pt>
              </c:strCache>
            </c:strRef>
          </c:tx>
          <c:spPr>
            <a:ln w="28575" cap="rnd">
              <a:solidFill>
                <a:srgbClr val="17A8B3"/>
              </a:solidFill>
              <a:round/>
            </a:ln>
            <a:effectLst/>
          </c:spPr>
          <c:marker>
            <c:symbol val="none"/>
          </c:marker>
          <c:cat>
            <c:numRef>
              <c:f>'Table 3'!$AO$6:$AU$6</c:f>
              <c:numCache>
                <c:formatCode>General</c:formatCode>
                <c:ptCount val="7"/>
                <c:pt idx="0">
                  <c:v>2015</c:v>
                </c:pt>
                <c:pt idx="1">
                  <c:v>2016</c:v>
                </c:pt>
                <c:pt idx="2">
                  <c:v>2017</c:v>
                </c:pt>
                <c:pt idx="3">
                  <c:v>2018</c:v>
                </c:pt>
                <c:pt idx="4">
                  <c:v>2019</c:v>
                </c:pt>
                <c:pt idx="5">
                  <c:v>2020</c:v>
                </c:pt>
                <c:pt idx="6">
                  <c:v>2021</c:v>
                </c:pt>
              </c:numCache>
            </c:numRef>
          </c:cat>
          <c:val>
            <c:numRef>
              <c:f>'Table 3'!$AO$7:$AU$7</c:f>
              <c:numCache>
                <c:formatCode>_(* #,##0_);_(* \(#,##0\);_(* "-"??_);_(@_)</c:formatCode>
                <c:ptCount val="7"/>
                <c:pt idx="0">
                  <c:v>1405.9397543526611</c:v>
                </c:pt>
                <c:pt idx="1">
                  <c:v>1432.8946733422222</c:v>
                </c:pt>
                <c:pt idx="2">
                  <c:v>1462.2102015591267</c:v>
                </c:pt>
                <c:pt idx="3">
                  <c:v>1486.9713862326453</c:v>
                </c:pt>
                <c:pt idx="4">
                  <c:v>1512.390547362995</c:v>
                </c:pt>
                <c:pt idx="5">
                  <c:v>1535.6493826590195</c:v>
                </c:pt>
                <c:pt idx="6">
                  <c:v>1556.654479212199</c:v>
                </c:pt>
              </c:numCache>
            </c:numRef>
          </c:val>
          <c:smooth val="0"/>
          <c:extLst>
            <c:ext xmlns:c16="http://schemas.microsoft.com/office/drawing/2014/chart" uri="{C3380CC4-5D6E-409C-BE32-E72D297353CC}">
              <c16:uniqueId val="{0000002D-2858-4E33-B38F-E40B650D345F}"/>
            </c:ext>
          </c:extLst>
        </c:ser>
        <c:ser>
          <c:idx val="1"/>
          <c:order val="1"/>
          <c:tx>
            <c:strRef>
              <c:f>'Table 3'!$AN$8</c:f>
              <c:strCache>
                <c:ptCount val="1"/>
                <c:pt idx="0">
                  <c:v>Baseline</c:v>
                </c:pt>
              </c:strCache>
            </c:strRef>
          </c:tx>
          <c:spPr>
            <a:ln w="28575" cap="rnd">
              <a:solidFill>
                <a:srgbClr val="86CFD8"/>
              </a:solidFill>
              <a:round/>
            </a:ln>
            <a:effectLst/>
          </c:spPr>
          <c:marker>
            <c:symbol val="none"/>
          </c:marker>
          <c:cat>
            <c:numRef>
              <c:f>'Table 3'!$AO$6:$AU$6</c:f>
              <c:numCache>
                <c:formatCode>General</c:formatCode>
                <c:ptCount val="7"/>
                <c:pt idx="0">
                  <c:v>2015</c:v>
                </c:pt>
                <c:pt idx="1">
                  <c:v>2016</c:v>
                </c:pt>
                <c:pt idx="2">
                  <c:v>2017</c:v>
                </c:pt>
                <c:pt idx="3">
                  <c:v>2018</c:v>
                </c:pt>
                <c:pt idx="4">
                  <c:v>2019</c:v>
                </c:pt>
                <c:pt idx="5">
                  <c:v>2020</c:v>
                </c:pt>
                <c:pt idx="6">
                  <c:v>2021</c:v>
                </c:pt>
              </c:numCache>
            </c:numRef>
          </c:cat>
          <c:val>
            <c:numRef>
              <c:f>'Table 3'!$AO$8:$AU$8</c:f>
              <c:numCache>
                <c:formatCode>_(* #,##0_);_(* \(#,##0\);_(* "-"??_);_(@_)</c:formatCode>
                <c:ptCount val="7"/>
                <c:pt idx="0">
                  <c:v>1405.9397543526611</c:v>
                </c:pt>
                <c:pt idx="1">
                  <c:v>1440.5116846909536</c:v>
                </c:pt>
                <c:pt idx="2">
                  <c:v>1480.2891748744187</c:v>
                </c:pt>
                <c:pt idx="3">
                  <c:v>1517.9294074221707</c:v>
                </c:pt>
                <c:pt idx="4">
                  <c:v>1557.4272346847085</c:v>
                </c:pt>
                <c:pt idx="5">
                  <c:v>1601.89457802939</c:v>
                </c:pt>
                <c:pt idx="6">
                  <c:v>1644.4788799788262</c:v>
                </c:pt>
              </c:numCache>
            </c:numRef>
          </c:val>
          <c:smooth val="0"/>
          <c:extLst>
            <c:ext xmlns:c16="http://schemas.microsoft.com/office/drawing/2014/chart" uri="{C3380CC4-5D6E-409C-BE32-E72D297353CC}">
              <c16:uniqueId val="{00000031-2858-4E33-B38F-E40B650D345F}"/>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20101984"/>
        <c:crosses val="autoZero"/>
        <c:auto val="1"/>
        <c:lblAlgn val="ctr"/>
        <c:lblOffset val="100"/>
        <c:noMultiLvlLbl val="0"/>
      </c:catAx>
      <c:valAx>
        <c:axId val="4201019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lgn="ctr" rtl="0">
                  <a:defRPr/>
                </a:pPr>
                <a:r>
                  <a:rPr lang="en-US"/>
                  <a:t>Consumption (aMW at Busbar)</a:t>
                </a:r>
              </a:p>
            </c:rich>
          </c:tx>
          <c:layout/>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lgn="ctr">
              <a:defRPr/>
            </a:pPr>
            <a:endParaRPr lang="en-US"/>
          </a:p>
        </c:txPr>
        <c:crossAx val="420098376"/>
        <c:crosses val="autoZero"/>
        <c:crossBetween val="between"/>
      </c:valAx>
    </c:plotArea>
    <c:legend>
      <c:legendPos val="b"/>
      <c:layout/>
      <c:overlay val="0"/>
      <c:spPr>
        <a:noFill/>
        <a:ln>
          <a:noFill/>
        </a:ln>
        <a:effectLst/>
      </c:spPr>
      <c:txPr>
        <a:bodyPr rot="0" vert="horz"/>
        <a:lstStyle/>
        <a:p>
          <a:pPr>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mn-lt"/>
          <a:ea typeface="+mn-ea"/>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3'!$AX$7</c:f>
              <c:strCache>
                <c:ptCount val="1"/>
                <c:pt idx="0">
                  <c:v>Market</c:v>
                </c:pt>
              </c:strCache>
            </c:strRef>
          </c:tx>
          <c:spPr>
            <a:ln w="28575" cap="rnd">
              <a:solidFill>
                <a:srgbClr val="17A8B3"/>
              </a:solidFill>
              <a:round/>
            </a:ln>
            <a:effectLst/>
          </c:spPr>
          <c:marker>
            <c:symbol val="none"/>
          </c:marker>
          <c:cat>
            <c:numRef>
              <c:f>'Table 3'!$AY$6:$BE$6</c:f>
              <c:numCache>
                <c:formatCode>General</c:formatCode>
                <c:ptCount val="7"/>
                <c:pt idx="0">
                  <c:v>2015</c:v>
                </c:pt>
                <c:pt idx="1">
                  <c:v>2016</c:v>
                </c:pt>
                <c:pt idx="2">
                  <c:v>2017</c:v>
                </c:pt>
                <c:pt idx="3">
                  <c:v>2018</c:v>
                </c:pt>
                <c:pt idx="4">
                  <c:v>2019</c:v>
                </c:pt>
                <c:pt idx="5">
                  <c:v>2020</c:v>
                </c:pt>
                <c:pt idx="6">
                  <c:v>2021</c:v>
                </c:pt>
              </c:numCache>
            </c:numRef>
          </c:cat>
          <c:val>
            <c:numRef>
              <c:f>'Table 3'!$AY$7:$BE$7</c:f>
              <c:numCache>
                <c:formatCode>_(* #,##0_);_(* \(#,##0\);_(* "-"??_);_(@_)</c:formatCode>
                <c:ptCount val="7"/>
                <c:pt idx="0">
                  <c:v>506.35406713172011</c:v>
                </c:pt>
                <c:pt idx="1">
                  <c:v>498.77359371657974</c:v>
                </c:pt>
                <c:pt idx="2">
                  <c:v>492.08644912436688</c:v>
                </c:pt>
                <c:pt idx="3">
                  <c:v>485.51604619490422</c:v>
                </c:pt>
                <c:pt idx="4">
                  <c:v>479.6109790687542</c:v>
                </c:pt>
                <c:pt idx="5">
                  <c:v>472.50457594827861</c:v>
                </c:pt>
                <c:pt idx="6">
                  <c:v>467.01986726093088</c:v>
                </c:pt>
              </c:numCache>
            </c:numRef>
          </c:val>
          <c:smooth val="0"/>
          <c:extLst>
            <c:ext xmlns:c16="http://schemas.microsoft.com/office/drawing/2014/chart" uri="{C3380CC4-5D6E-409C-BE32-E72D297353CC}">
              <c16:uniqueId val="{00000001-D4FA-4C36-A566-7CA8B04D2CA0}"/>
            </c:ext>
          </c:extLst>
        </c:ser>
        <c:ser>
          <c:idx val="1"/>
          <c:order val="1"/>
          <c:tx>
            <c:strRef>
              <c:f>'Table 3'!$AX$8</c:f>
              <c:strCache>
                <c:ptCount val="1"/>
                <c:pt idx="0">
                  <c:v>Baseline</c:v>
                </c:pt>
              </c:strCache>
            </c:strRef>
          </c:tx>
          <c:spPr>
            <a:ln w="28575" cap="rnd">
              <a:solidFill>
                <a:srgbClr val="86CFD8"/>
              </a:solidFill>
              <a:round/>
            </a:ln>
            <a:effectLst/>
          </c:spPr>
          <c:marker>
            <c:symbol val="none"/>
          </c:marker>
          <c:cat>
            <c:numRef>
              <c:f>'Table 3'!$AY$6:$BE$6</c:f>
              <c:numCache>
                <c:formatCode>General</c:formatCode>
                <c:ptCount val="7"/>
                <c:pt idx="0">
                  <c:v>2015</c:v>
                </c:pt>
                <c:pt idx="1">
                  <c:v>2016</c:v>
                </c:pt>
                <c:pt idx="2">
                  <c:v>2017</c:v>
                </c:pt>
                <c:pt idx="3">
                  <c:v>2018</c:v>
                </c:pt>
                <c:pt idx="4">
                  <c:v>2019</c:v>
                </c:pt>
                <c:pt idx="5">
                  <c:v>2020</c:v>
                </c:pt>
                <c:pt idx="6">
                  <c:v>2021</c:v>
                </c:pt>
              </c:numCache>
            </c:numRef>
          </c:cat>
          <c:val>
            <c:numRef>
              <c:f>'Table 3'!$AY$8:$BE$8</c:f>
              <c:numCache>
                <c:formatCode>_(* #,##0_);_(* \(#,##0\);_(* "-"??_);_(@_)</c:formatCode>
                <c:ptCount val="7"/>
                <c:pt idx="0">
                  <c:v>506.35406713172011</c:v>
                </c:pt>
                <c:pt idx="1">
                  <c:v>500.44696521433042</c:v>
                </c:pt>
                <c:pt idx="2">
                  <c:v>495.60503173954862</c:v>
                </c:pt>
                <c:pt idx="3">
                  <c:v>491.10913968079348</c:v>
                </c:pt>
                <c:pt idx="4">
                  <c:v>487.11058147060788</c:v>
                </c:pt>
                <c:pt idx="5">
                  <c:v>482.44805443445466</c:v>
                </c:pt>
                <c:pt idx="6">
                  <c:v>479.2094287376699</c:v>
                </c:pt>
              </c:numCache>
            </c:numRef>
          </c:val>
          <c:smooth val="0"/>
          <c:extLst>
            <c:ext xmlns:c16="http://schemas.microsoft.com/office/drawing/2014/chart" uri="{C3380CC4-5D6E-409C-BE32-E72D297353CC}">
              <c16:uniqueId val="{00000005-D4FA-4C36-A566-7CA8B04D2CA0}"/>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20101984"/>
        <c:crosses val="autoZero"/>
        <c:auto val="1"/>
        <c:lblAlgn val="ctr"/>
        <c:lblOffset val="100"/>
        <c:noMultiLvlLbl val="0"/>
      </c:catAx>
      <c:valAx>
        <c:axId val="420101984"/>
        <c:scaling>
          <c:orientation val="minMax"/>
          <c:max val="600"/>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lgn="ctr" rtl="0">
                  <a:defRPr/>
                </a:pPr>
                <a:r>
                  <a:rPr lang="en-US"/>
                  <a:t>Consumption (aMW at Busbar)</a:t>
                </a:r>
              </a:p>
            </c:rich>
          </c:tx>
          <c:layout/>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lgn="ctr">
              <a:defRPr/>
            </a:pPr>
            <a:endParaRPr lang="en-US"/>
          </a:p>
        </c:txPr>
        <c:crossAx val="420098376"/>
        <c:crosses val="autoZero"/>
        <c:crossBetween val="between"/>
      </c:valAx>
    </c:plotArea>
    <c:legend>
      <c:legendPos val="b"/>
      <c:layout/>
      <c:overlay val="0"/>
      <c:spPr>
        <a:noFill/>
        <a:ln>
          <a:noFill/>
        </a:ln>
        <a:effectLst/>
      </c:spPr>
      <c:txPr>
        <a:bodyPr rot="0" vert="horz"/>
        <a:lstStyle/>
        <a:p>
          <a:pPr>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mn-lt"/>
          <a:ea typeface="+mn-ea"/>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3'!$BH$7</c:f>
              <c:strCache>
                <c:ptCount val="1"/>
                <c:pt idx="0">
                  <c:v>Market</c:v>
                </c:pt>
              </c:strCache>
            </c:strRef>
          </c:tx>
          <c:spPr>
            <a:ln w="28575" cap="rnd">
              <a:solidFill>
                <a:srgbClr val="17A8B3"/>
              </a:solidFill>
              <a:round/>
            </a:ln>
            <a:effectLst/>
          </c:spPr>
          <c:marker>
            <c:symbol val="none"/>
          </c:marker>
          <c:cat>
            <c:numRef>
              <c:f>'Table 3'!$BI$6:$BO$6</c:f>
              <c:numCache>
                <c:formatCode>General</c:formatCode>
                <c:ptCount val="7"/>
                <c:pt idx="0">
                  <c:v>2015</c:v>
                </c:pt>
                <c:pt idx="1">
                  <c:v>2016</c:v>
                </c:pt>
                <c:pt idx="2">
                  <c:v>2017</c:v>
                </c:pt>
                <c:pt idx="3">
                  <c:v>2018</c:v>
                </c:pt>
                <c:pt idx="4">
                  <c:v>2019</c:v>
                </c:pt>
                <c:pt idx="5">
                  <c:v>2020</c:v>
                </c:pt>
                <c:pt idx="6">
                  <c:v>2021</c:v>
                </c:pt>
              </c:numCache>
            </c:numRef>
          </c:cat>
          <c:val>
            <c:numRef>
              <c:f>'Table 3'!$BI$7:$BO$7</c:f>
              <c:numCache>
                <c:formatCode>_(* #,##0_);_(* \(#,##0\);_(* "-"??_);_(@_)</c:formatCode>
                <c:ptCount val="7"/>
                <c:pt idx="0">
                  <c:v>334.86632588276001</c:v>
                </c:pt>
                <c:pt idx="1">
                  <c:v>329.15876554007576</c:v>
                </c:pt>
                <c:pt idx="2">
                  <c:v>323.58082573503032</c:v>
                </c:pt>
                <c:pt idx="3">
                  <c:v>318.02727431794563</c:v>
                </c:pt>
                <c:pt idx="4">
                  <c:v>312.2839891677736</c:v>
                </c:pt>
                <c:pt idx="5">
                  <c:v>306.25859897680698</c:v>
                </c:pt>
                <c:pt idx="6">
                  <c:v>300.2574817192201</c:v>
                </c:pt>
              </c:numCache>
            </c:numRef>
          </c:val>
          <c:smooth val="0"/>
          <c:extLst>
            <c:ext xmlns:c16="http://schemas.microsoft.com/office/drawing/2014/chart" uri="{C3380CC4-5D6E-409C-BE32-E72D297353CC}">
              <c16:uniqueId val="{00000004-F7E2-4E1F-9B6C-44C0B0157A29}"/>
            </c:ext>
          </c:extLst>
        </c:ser>
        <c:ser>
          <c:idx val="1"/>
          <c:order val="1"/>
          <c:tx>
            <c:strRef>
              <c:f>'Table 3'!$BH$8</c:f>
              <c:strCache>
                <c:ptCount val="1"/>
                <c:pt idx="0">
                  <c:v>Baseline</c:v>
                </c:pt>
              </c:strCache>
            </c:strRef>
          </c:tx>
          <c:spPr>
            <a:ln w="28575" cap="rnd">
              <a:solidFill>
                <a:srgbClr val="86CFD8"/>
              </a:solidFill>
              <a:round/>
            </a:ln>
            <a:effectLst/>
          </c:spPr>
          <c:marker>
            <c:symbol val="none"/>
          </c:marker>
          <c:cat>
            <c:numRef>
              <c:f>'Table 3'!$BI$6:$BO$6</c:f>
              <c:numCache>
                <c:formatCode>General</c:formatCode>
                <c:ptCount val="7"/>
                <c:pt idx="0">
                  <c:v>2015</c:v>
                </c:pt>
                <c:pt idx="1">
                  <c:v>2016</c:v>
                </c:pt>
                <c:pt idx="2">
                  <c:v>2017</c:v>
                </c:pt>
                <c:pt idx="3">
                  <c:v>2018</c:v>
                </c:pt>
                <c:pt idx="4">
                  <c:v>2019</c:v>
                </c:pt>
                <c:pt idx="5">
                  <c:v>2020</c:v>
                </c:pt>
                <c:pt idx="6">
                  <c:v>2021</c:v>
                </c:pt>
              </c:numCache>
            </c:numRef>
          </c:cat>
          <c:val>
            <c:numRef>
              <c:f>'Table 3'!$BI$8:$BO$8</c:f>
              <c:numCache>
                <c:formatCode>_(* #,##0_);_(* \(#,##0\);_(* "-"??_);_(@_)</c:formatCode>
                <c:ptCount val="7"/>
                <c:pt idx="0">
                  <c:v>334.86632588276001</c:v>
                </c:pt>
                <c:pt idx="1">
                  <c:v>333.43350653603648</c:v>
                </c:pt>
                <c:pt idx="2">
                  <c:v>332.43427571031418</c:v>
                </c:pt>
                <c:pt idx="3">
                  <c:v>331.51353213407111</c:v>
                </c:pt>
                <c:pt idx="4">
                  <c:v>330.56913680849692</c:v>
                </c:pt>
                <c:pt idx="5">
                  <c:v>330.11941754501572</c:v>
                </c:pt>
                <c:pt idx="6">
                  <c:v>329.74344391305925</c:v>
                </c:pt>
              </c:numCache>
            </c:numRef>
          </c:val>
          <c:smooth val="0"/>
          <c:extLst>
            <c:ext xmlns:c16="http://schemas.microsoft.com/office/drawing/2014/chart" uri="{C3380CC4-5D6E-409C-BE32-E72D297353CC}">
              <c16:uniqueId val="{00000008-F7E2-4E1F-9B6C-44C0B0157A29}"/>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0101984"/>
        <c:crosses val="autoZero"/>
        <c:auto val="1"/>
        <c:lblAlgn val="ctr"/>
        <c:lblOffset val="100"/>
        <c:noMultiLvlLbl val="0"/>
      </c:catAx>
      <c:valAx>
        <c:axId val="420101984"/>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Consumption (aMW at Busbar)</a:t>
                </a:r>
              </a:p>
            </c:rich>
          </c:tx>
          <c:overlay val="0"/>
          <c:spPr>
            <a:noFill/>
            <a:ln>
              <a:noFill/>
            </a:ln>
            <a:effectLst/>
          </c:sp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0098376"/>
        <c:crosses val="autoZero"/>
        <c:crossBetween val="between"/>
      </c:valAx>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3'!$AN$29</c:f>
              <c:strCache>
                <c:ptCount val="1"/>
                <c:pt idx="0">
                  <c:v>Market</c:v>
                </c:pt>
              </c:strCache>
            </c:strRef>
          </c:tx>
          <c:spPr>
            <a:ln w="28575" cap="rnd">
              <a:solidFill>
                <a:srgbClr val="17A8B3"/>
              </a:solidFill>
              <a:round/>
            </a:ln>
            <a:effectLst/>
          </c:spPr>
          <c:marker>
            <c:symbol val="none"/>
          </c:marker>
          <c:cat>
            <c:numRef>
              <c:f>'Table 3'!$AO$28:$AU$28</c:f>
              <c:numCache>
                <c:formatCode>General</c:formatCode>
                <c:ptCount val="7"/>
                <c:pt idx="0">
                  <c:v>2015</c:v>
                </c:pt>
                <c:pt idx="1">
                  <c:v>2016</c:v>
                </c:pt>
                <c:pt idx="2">
                  <c:v>2017</c:v>
                </c:pt>
                <c:pt idx="3">
                  <c:v>2018</c:v>
                </c:pt>
                <c:pt idx="4">
                  <c:v>2019</c:v>
                </c:pt>
                <c:pt idx="5">
                  <c:v>2020</c:v>
                </c:pt>
                <c:pt idx="6">
                  <c:v>2021</c:v>
                </c:pt>
              </c:numCache>
            </c:numRef>
          </c:cat>
          <c:val>
            <c:numRef>
              <c:f>'Table 3'!$AO$29:$AU$29</c:f>
              <c:numCache>
                <c:formatCode>_(* #,##0_);_(* \(#,##0\);_(* "-"??_);_(@_)</c:formatCode>
                <c:ptCount val="7"/>
                <c:pt idx="0">
                  <c:v>2247.1601473671412</c:v>
                </c:pt>
                <c:pt idx="1">
                  <c:v>2260.8270325988778</c:v>
                </c:pt>
                <c:pt idx="2">
                  <c:v>2277.8774764185241</c:v>
                </c:pt>
                <c:pt idx="3">
                  <c:v>2290.514706745495</c:v>
                </c:pt>
                <c:pt idx="4">
                  <c:v>2304.285515599523</c:v>
                </c:pt>
                <c:pt idx="5">
                  <c:v>2314.4125575841053</c:v>
                </c:pt>
                <c:pt idx="6">
                  <c:v>2323.9318281923497</c:v>
                </c:pt>
              </c:numCache>
            </c:numRef>
          </c:val>
          <c:smooth val="0"/>
          <c:extLst>
            <c:ext xmlns:c16="http://schemas.microsoft.com/office/drawing/2014/chart" uri="{C3380CC4-5D6E-409C-BE32-E72D297353CC}">
              <c16:uniqueId val="{0000000A-8C22-4C2B-AFC8-1D98E242562C}"/>
            </c:ext>
          </c:extLst>
        </c:ser>
        <c:ser>
          <c:idx val="1"/>
          <c:order val="1"/>
          <c:tx>
            <c:strRef>
              <c:f>'Table 3'!$AN$30</c:f>
              <c:strCache>
                <c:ptCount val="1"/>
                <c:pt idx="0">
                  <c:v>Baseline</c:v>
                </c:pt>
              </c:strCache>
            </c:strRef>
          </c:tx>
          <c:spPr>
            <a:ln w="28575" cap="rnd">
              <a:solidFill>
                <a:srgbClr val="86CFD8"/>
              </a:solidFill>
              <a:round/>
            </a:ln>
            <a:effectLst/>
          </c:spPr>
          <c:marker>
            <c:symbol val="none"/>
          </c:marker>
          <c:cat>
            <c:numRef>
              <c:f>'Table 3'!$AO$28:$AU$28</c:f>
              <c:numCache>
                <c:formatCode>General</c:formatCode>
                <c:ptCount val="7"/>
                <c:pt idx="0">
                  <c:v>2015</c:v>
                </c:pt>
                <c:pt idx="1">
                  <c:v>2016</c:v>
                </c:pt>
                <c:pt idx="2">
                  <c:v>2017</c:v>
                </c:pt>
                <c:pt idx="3">
                  <c:v>2018</c:v>
                </c:pt>
                <c:pt idx="4">
                  <c:v>2019</c:v>
                </c:pt>
                <c:pt idx="5">
                  <c:v>2020</c:v>
                </c:pt>
                <c:pt idx="6">
                  <c:v>2021</c:v>
                </c:pt>
              </c:numCache>
            </c:numRef>
          </c:cat>
          <c:val>
            <c:numRef>
              <c:f>'Table 3'!$AO$30:$AU$30</c:f>
              <c:numCache>
                <c:formatCode>_(* #,##0_);_(* \(#,##0\);_(* "-"??_);_(@_)</c:formatCode>
                <c:ptCount val="7"/>
                <c:pt idx="0">
                  <c:v>2247.1601473671412</c:v>
                </c:pt>
                <c:pt idx="1">
                  <c:v>2274.3921564413204</c:v>
                </c:pt>
                <c:pt idx="2">
                  <c:v>2308.3284823242816</c:v>
                </c:pt>
                <c:pt idx="3">
                  <c:v>2340.5520792370353</c:v>
                </c:pt>
                <c:pt idx="4">
                  <c:v>2375.1069529638135</c:v>
                </c:pt>
                <c:pt idx="5">
                  <c:v>2414.4620500088604</c:v>
                </c:pt>
                <c:pt idx="6">
                  <c:v>2453.4317526295554</c:v>
                </c:pt>
              </c:numCache>
            </c:numRef>
          </c:val>
          <c:smooth val="0"/>
          <c:extLst>
            <c:ext xmlns:c16="http://schemas.microsoft.com/office/drawing/2014/chart" uri="{C3380CC4-5D6E-409C-BE32-E72D297353CC}">
              <c16:uniqueId val="{0000000E-8C22-4C2B-AFC8-1D98E242562C}"/>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vert="horz"/>
              <a:lstStyle/>
              <a:p>
                <a:pPr>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20101984"/>
        <c:crosses val="autoZero"/>
        <c:auto val="1"/>
        <c:lblAlgn val="ctr"/>
        <c:lblOffset val="100"/>
        <c:noMultiLvlLbl val="0"/>
      </c:catAx>
      <c:valAx>
        <c:axId val="4201019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lgn="ctr" rtl="0">
                  <a:defRPr/>
                </a:pPr>
                <a:r>
                  <a:rPr lang="en-US"/>
                  <a:t>Consumption (aMW at Busbar)</a:t>
                </a:r>
              </a:p>
            </c:rich>
          </c:tx>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lgn="ctr">
              <a:defRPr/>
            </a:pPr>
            <a:endParaRPr lang="en-US"/>
          </a:p>
        </c:txPr>
        <c:crossAx val="420098376"/>
        <c:crosses val="autoZero"/>
        <c:crossBetween val="between"/>
      </c:valAx>
    </c:plotArea>
    <c:legend>
      <c:legendPos val="b"/>
      <c:overlay val="0"/>
      <c:spPr>
        <a:noFill/>
        <a:ln>
          <a:noFill/>
        </a:ln>
        <a:effectLst/>
      </c:spPr>
      <c:txPr>
        <a:bodyPr rot="0" vert="horz"/>
        <a:lstStyle/>
        <a:p>
          <a:pPr>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mn-lt"/>
          <a:ea typeface="+mn-ea"/>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4'!$AN$7</c:f>
              <c:strCache>
                <c:ptCount val="1"/>
                <c:pt idx="0">
                  <c:v>Market</c:v>
                </c:pt>
              </c:strCache>
            </c:strRef>
          </c:tx>
          <c:spPr>
            <a:ln w="28575" cap="rnd">
              <a:solidFill>
                <a:srgbClr val="17A8B3"/>
              </a:solidFill>
              <a:round/>
            </a:ln>
            <a:effectLst/>
          </c:spPr>
          <c:marker>
            <c:symbol val="none"/>
          </c:marker>
          <c:cat>
            <c:numRef>
              <c:f>'Table 4'!$AO$6:$AU$6</c:f>
              <c:numCache>
                <c:formatCode>General</c:formatCode>
                <c:ptCount val="7"/>
                <c:pt idx="0">
                  <c:v>2015</c:v>
                </c:pt>
                <c:pt idx="1">
                  <c:v>2016</c:v>
                </c:pt>
                <c:pt idx="2">
                  <c:v>2017</c:v>
                </c:pt>
                <c:pt idx="3">
                  <c:v>2018</c:v>
                </c:pt>
                <c:pt idx="4">
                  <c:v>2019</c:v>
                </c:pt>
                <c:pt idx="5">
                  <c:v>2020</c:v>
                </c:pt>
                <c:pt idx="6">
                  <c:v>2021</c:v>
                </c:pt>
              </c:numCache>
            </c:numRef>
          </c:cat>
          <c:val>
            <c:numRef>
              <c:f>'Table 4'!$AO$7:$AU$7</c:f>
              <c:numCache>
                <c:formatCode>_(* #,##0_);_(* \(#,##0\);_(* "-"??_);_(@_)</c:formatCode>
                <c:ptCount val="7"/>
                <c:pt idx="0">
                  <c:v>240.56605319017291</c:v>
                </c:pt>
                <c:pt idx="1">
                  <c:v>245.96909084293873</c:v>
                </c:pt>
                <c:pt idx="2">
                  <c:v>254.65884708050595</c:v>
                </c:pt>
                <c:pt idx="3">
                  <c:v>266.55029404178748</c:v>
                </c:pt>
                <c:pt idx="4">
                  <c:v>281.35326256491095</c:v>
                </c:pt>
                <c:pt idx="5">
                  <c:v>301.15233460492675</c:v>
                </c:pt>
                <c:pt idx="6">
                  <c:v>320.01735822156331</c:v>
                </c:pt>
              </c:numCache>
            </c:numRef>
          </c:val>
          <c:smooth val="0"/>
          <c:extLst>
            <c:ext xmlns:c16="http://schemas.microsoft.com/office/drawing/2014/chart" uri="{C3380CC4-5D6E-409C-BE32-E72D297353CC}">
              <c16:uniqueId val="{00000004-8550-486B-9892-CF8D1CD24288}"/>
            </c:ext>
          </c:extLst>
        </c:ser>
        <c:ser>
          <c:idx val="1"/>
          <c:order val="1"/>
          <c:tx>
            <c:strRef>
              <c:f>'Table 4'!$AN$8</c:f>
              <c:strCache>
                <c:ptCount val="1"/>
                <c:pt idx="0">
                  <c:v>Baseline</c:v>
                </c:pt>
              </c:strCache>
            </c:strRef>
          </c:tx>
          <c:spPr>
            <a:ln w="28575" cap="rnd">
              <a:solidFill>
                <a:srgbClr val="86CFD8"/>
              </a:solidFill>
              <a:round/>
            </a:ln>
            <a:effectLst/>
          </c:spPr>
          <c:marker>
            <c:symbol val="none"/>
          </c:marker>
          <c:cat>
            <c:numRef>
              <c:f>'Table 4'!$AO$6:$AU$6</c:f>
              <c:numCache>
                <c:formatCode>General</c:formatCode>
                <c:ptCount val="7"/>
                <c:pt idx="0">
                  <c:v>2015</c:v>
                </c:pt>
                <c:pt idx="1">
                  <c:v>2016</c:v>
                </c:pt>
                <c:pt idx="2">
                  <c:v>2017</c:v>
                </c:pt>
                <c:pt idx="3">
                  <c:v>2018</c:v>
                </c:pt>
                <c:pt idx="4">
                  <c:v>2019</c:v>
                </c:pt>
                <c:pt idx="5">
                  <c:v>2020</c:v>
                </c:pt>
                <c:pt idx="6">
                  <c:v>2021</c:v>
                </c:pt>
              </c:numCache>
            </c:numRef>
          </c:cat>
          <c:val>
            <c:numRef>
              <c:f>'Table 4'!$AO$8:$AU$8</c:f>
              <c:numCache>
                <c:formatCode>_(* #,##0_);_(* \(#,##0\);_(* "-"??_);_(@_)</c:formatCode>
                <c:ptCount val="7"/>
                <c:pt idx="0">
                  <c:v>240.56602497076094</c:v>
                </c:pt>
                <c:pt idx="1">
                  <c:v>246.58637478164491</c:v>
                </c:pt>
                <c:pt idx="2">
                  <c:v>256.33564174164786</c:v>
                </c:pt>
                <c:pt idx="3">
                  <c:v>269.42576504299279</c:v>
                </c:pt>
                <c:pt idx="4">
                  <c:v>285.71816793093069</c:v>
                </c:pt>
                <c:pt idx="5">
                  <c:v>307.53929119574866</c:v>
                </c:pt>
                <c:pt idx="6">
                  <c:v>328.75389188713382</c:v>
                </c:pt>
              </c:numCache>
            </c:numRef>
          </c:val>
          <c:smooth val="0"/>
          <c:extLst>
            <c:ext xmlns:c16="http://schemas.microsoft.com/office/drawing/2014/chart" uri="{C3380CC4-5D6E-409C-BE32-E72D297353CC}">
              <c16:uniqueId val="{00000008-8550-486B-9892-CF8D1CD24288}"/>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20101984"/>
        <c:crosses val="autoZero"/>
        <c:auto val="1"/>
        <c:lblAlgn val="ctr"/>
        <c:lblOffset val="100"/>
        <c:noMultiLvlLbl val="0"/>
      </c:catAx>
      <c:valAx>
        <c:axId val="42010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lgn="ctr" rtl="0">
                  <a:defRPr/>
                </a:pPr>
                <a:r>
                  <a:rPr lang="en-US"/>
                  <a:t>Consumption (aMW at Busbar)</a:t>
                </a:r>
              </a:p>
            </c:rich>
          </c:tx>
          <c:layout/>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lgn="ctr">
              <a:defRPr/>
            </a:pPr>
            <a:endParaRPr lang="en-US"/>
          </a:p>
        </c:txPr>
        <c:crossAx val="420098376"/>
        <c:crosses val="autoZero"/>
        <c:crossBetween val="between"/>
      </c:valAx>
    </c:plotArea>
    <c:legend>
      <c:legendPos val="b"/>
      <c:layout/>
      <c:overlay val="0"/>
      <c:spPr>
        <a:noFill/>
        <a:ln>
          <a:noFill/>
        </a:ln>
        <a:effectLst/>
      </c:spPr>
      <c:txPr>
        <a:bodyPr rot="0" vert="horz"/>
        <a:lstStyle/>
        <a:p>
          <a:pPr>
            <a:defRPr/>
          </a:pPr>
          <a:endParaRPr lang="en-US"/>
        </a:p>
      </c:txPr>
    </c:legend>
    <c:plotVisOnly val="1"/>
    <c:dispBlanksAs val="gap"/>
    <c:showDLblsOverMax val="0"/>
    <c:extLst/>
  </c:chart>
  <c:spPr>
    <a:ln w="6350">
      <a:solidFill>
        <a:schemeClr val="bg1"/>
      </a:solidFill>
    </a:ln>
  </c:spPr>
  <c:txPr>
    <a:bodyPr/>
    <a:lstStyle/>
    <a:p>
      <a:pPr algn="ctr" rtl="0">
        <a:defRPr lang="en-US" sz="1000" b="0" i="0" u="none" strike="noStrike" kern="1200" baseline="0">
          <a:solidFill>
            <a:sysClr val="windowText" lastClr="000000"/>
          </a:solidFill>
          <a:latin typeface="+mj-lt"/>
          <a:ea typeface="+mn-ea"/>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4'!$AX$7</c:f>
              <c:strCache>
                <c:ptCount val="1"/>
                <c:pt idx="0">
                  <c:v>Market</c:v>
                </c:pt>
              </c:strCache>
            </c:strRef>
          </c:tx>
          <c:spPr>
            <a:ln w="28575" cap="rnd">
              <a:solidFill>
                <a:srgbClr val="17A8B3"/>
              </a:solidFill>
              <a:round/>
            </a:ln>
            <a:effectLst/>
          </c:spPr>
          <c:marker>
            <c:symbol val="none"/>
          </c:marker>
          <c:cat>
            <c:numRef>
              <c:f>'Table 4'!$AY$6:$BE$6</c:f>
              <c:numCache>
                <c:formatCode>General</c:formatCode>
                <c:ptCount val="7"/>
                <c:pt idx="0">
                  <c:v>2015</c:v>
                </c:pt>
                <c:pt idx="1">
                  <c:v>2016</c:v>
                </c:pt>
                <c:pt idx="2">
                  <c:v>2017</c:v>
                </c:pt>
                <c:pt idx="3">
                  <c:v>2018</c:v>
                </c:pt>
                <c:pt idx="4">
                  <c:v>2019</c:v>
                </c:pt>
                <c:pt idx="5">
                  <c:v>2020</c:v>
                </c:pt>
                <c:pt idx="6">
                  <c:v>2021</c:v>
                </c:pt>
              </c:numCache>
            </c:numRef>
          </c:cat>
          <c:val>
            <c:numRef>
              <c:f>'Table 4'!$AY$7:$BE$7</c:f>
              <c:numCache>
                <c:formatCode>_(* #,##0_);_(* \(#,##0\);_(* "-"??_);_(@_)</c:formatCode>
                <c:ptCount val="7"/>
                <c:pt idx="0">
                  <c:v>14.117457099033148</c:v>
                </c:pt>
                <c:pt idx="1">
                  <c:v>14.994769076778244</c:v>
                </c:pt>
                <c:pt idx="2">
                  <c:v>16.07723986153864</c:v>
                </c:pt>
                <c:pt idx="3">
                  <c:v>17.280885170920829</c:v>
                </c:pt>
                <c:pt idx="4">
                  <c:v>18.703083179332758</c:v>
                </c:pt>
                <c:pt idx="5">
                  <c:v>20.105626430935001</c:v>
                </c:pt>
                <c:pt idx="6">
                  <c:v>21.661297593817011</c:v>
                </c:pt>
              </c:numCache>
            </c:numRef>
          </c:val>
          <c:smooth val="0"/>
          <c:extLst>
            <c:ext xmlns:c16="http://schemas.microsoft.com/office/drawing/2014/chart" uri="{C3380CC4-5D6E-409C-BE32-E72D297353CC}">
              <c16:uniqueId val="{00000004-C6C5-440B-B627-AACB6BA9284E}"/>
            </c:ext>
          </c:extLst>
        </c:ser>
        <c:ser>
          <c:idx val="1"/>
          <c:order val="1"/>
          <c:tx>
            <c:strRef>
              <c:f>'Table 4'!$AX$8</c:f>
              <c:strCache>
                <c:ptCount val="1"/>
                <c:pt idx="0">
                  <c:v>Baseline</c:v>
                </c:pt>
              </c:strCache>
            </c:strRef>
          </c:tx>
          <c:spPr>
            <a:ln w="28575" cap="rnd">
              <a:solidFill>
                <a:srgbClr val="86CFD8"/>
              </a:solidFill>
              <a:round/>
            </a:ln>
            <a:effectLst/>
          </c:spPr>
          <c:marker>
            <c:symbol val="none"/>
          </c:marker>
          <c:cat>
            <c:numRef>
              <c:f>'Table 4'!$AY$6:$BE$6</c:f>
              <c:numCache>
                <c:formatCode>General</c:formatCode>
                <c:ptCount val="7"/>
                <c:pt idx="0">
                  <c:v>2015</c:v>
                </c:pt>
                <c:pt idx="1">
                  <c:v>2016</c:v>
                </c:pt>
                <c:pt idx="2">
                  <c:v>2017</c:v>
                </c:pt>
                <c:pt idx="3">
                  <c:v>2018</c:v>
                </c:pt>
                <c:pt idx="4">
                  <c:v>2019</c:v>
                </c:pt>
                <c:pt idx="5">
                  <c:v>2020</c:v>
                </c:pt>
                <c:pt idx="6">
                  <c:v>2021</c:v>
                </c:pt>
              </c:numCache>
            </c:numRef>
          </c:cat>
          <c:val>
            <c:numRef>
              <c:f>'Table 4'!$AY$8:$BE$8</c:f>
              <c:numCache>
                <c:formatCode>_(* #,##0_);_(* \(#,##0\);_(* "-"??_);_(@_)</c:formatCode>
                <c:ptCount val="7"/>
                <c:pt idx="0">
                  <c:v>14.117456566482907</c:v>
                </c:pt>
                <c:pt idx="1">
                  <c:v>15.032566210703717</c:v>
                </c:pt>
                <c:pt idx="2">
                  <c:v>16.160697044145572</c:v>
                </c:pt>
                <c:pt idx="3">
                  <c:v>17.416898402155656</c:v>
                </c:pt>
                <c:pt idx="4">
                  <c:v>18.899398101158386</c:v>
                </c:pt>
                <c:pt idx="5">
                  <c:v>20.368595420908612</c:v>
                </c:pt>
                <c:pt idx="6">
                  <c:v>22.010348804501572</c:v>
                </c:pt>
              </c:numCache>
            </c:numRef>
          </c:val>
          <c:smooth val="0"/>
          <c:extLst>
            <c:ext xmlns:c16="http://schemas.microsoft.com/office/drawing/2014/chart" uri="{C3380CC4-5D6E-409C-BE32-E72D297353CC}">
              <c16:uniqueId val="{00000008-C6C5-440B-B627-AACB6BA9284E}"/>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20101984"/>
        <c:crosses val="autoZero"/>
        <c:auto val="1"/>
        <c:lblAlgn val="ctr"/>
        <c:lblOffset val="100"/>
        <c:noMultiLvlLbl val="0"/>
      </c:catAx>
      <c:valAx>
        <c:axId val="42010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lgn="ctr" rtl="0">
                  <a:defRPr/>
                </a:pPr>
                <a:r>
                  <a:rPr lang="en-US"/>
                  <a:t>Consumption (aMW at Busbar)</a:t>
                </a:r>
              </a:p>
            </c:rich>
          </c:tx>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lgn="ctr">
              <a:defRPr/>
            </a:pPr>
            <a:endParaRPr lang="en-US"/>
          </a:p>
        </c:txPr>
        <c:crossAx val="420098376"/>
        <c:crosses val="autoZero"/>
        <c:crossBetween val="between"/>
      </c:valAx>
    </c:plotArea>
    <c:legend>
      <c:legendPos val="b"/>
      <c:layout/>
      <c:overlay val="0"/>
      <c:spPr>
        <a:noFill/>
        <a:ln>
          <a:noFill/>
        </a:ln>
        <a:effectLst/>
      </c:spPr>
      <c:txPr>
        <a:bodyPr rot="0" vert="horz"/>
        <a:lstStyle/>
        <a:p>
          <a:pPr>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mj-lt"/>
          <a:ea typeface="+mn-ea"/>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4'!$BH$7</c:f>
              <c:strCache>
                <c:ptCount val="1"/>
                <c:pt idx="0">
                  <c:v>Market</c:v>
                </c:pt>
              </c:strCache>
            </c:strRef>
          </c:tx>
          <c:spPr>
            <a:ln w="28575" cap="rnd">
              <a:solidFill>
                <a:srgbClr val="17A8B3"/>
              </a:solidFill>
              <a:round/>
            </a:ln>
            <a:effectLst/>
          </c:spPr>
          <c:marker>
            <c:symbol val="none"/>
          </c:marker>
          <c:cat>
            <c:numRef>
              <c:f>'Table 4'!$BI$6:$BO$6</c:f>
              <c:numCache>
                <c:formatCode>General</c:formatCode>
                <c:ptCount val="7"/>
                <c:pt idx="0">
                  <c:v>2015</c:v>
                </c:pt>
                <c:pt idx="1">
                  <c:v>2016</c:v>
                </c:pt>
                <c:pt idx="2">
                  <c:v>2017</c:v>
                </c:pt>
                <c:pt idx="3">
                  <c:v>2018</c:v>
                </c:pt>
                <c:pt idx="4">
                  <c:v>2019</c:v>
                </c:pt>
                <c:pt idx="5">
                  <c:v>2020</c:v>
                </c:pt>
                <c:pt idx="6">
                  <c:v>2021</c:v>
                </c:pt>
              </c:numCache>
            </c:numRef>
          </c:cat>
          <c:val>
            <c:numRef>
              <c:f>'Table 4'!$BI$7:$BO$7</c:f>
              <c:numCache>
                <c:formatCode>_(* #,##0_);_(* \(#,##0\);_(* "-"??_);_(@_)</c:formatCode>
                <c:ptCount val="7"/>
                <c:pt idx="0">
                  <c:v>25.694439263034525</c:v>
                </c:pt>
                <c:pt idx="1">
                  <c:v>25.786588711802438</c:v>
                </c:pt>
                <c:pt idx="2">
                  <c:v>26.20463161144384</c:v>
                </c:pt>
                <c:pt idx="3">
                  <c:v>26.912541718677286</c:v>
                </c:pt>
                <c:pt idx="4">
                  <c:v>27.87608546640849</c:v>
                </c:pt>
                <c:pt idx="5">
                  <c:v>29.297166685118398</c:v>
                </c:pt>
                <c:pt idx="6">
                  <c:v>30.67317762705548</c:v>
                </c:pt>
              </c:numCache>
            </c:numRef>
          </c:val>
          <c:smooth val="0"/>
          <c:extLst>
            <c:ext xmlns:c16="http://schemas.microsoft.com/office/drawing/2014/chart" uri="{C3380CC4-5D6E-409C-BE32-E72D297353CC}">
              <c16:uniqueId val="{00000004-9328-4CDC-A3FB-34EE691350C9}"/>
            </c:ext>
          </c:extLst>
        </c:ser>
        <c:ser>
          <c:idx val="1"/>
          <c:order val="1"/>
          <c:tx>
            <c:strRef>
              <c:f>'Table 4'!$BH$8</c:f>
              <c:strCache>
                <c:ptCount val="1"/>
                <c:pt idx="0">
                  <c:v>Baseline</c:v>
                </c:pt>
              </c:strCache>
            </c:strRef>
          </c:tx>
          <c:spPr>
            <a:ln w="28575" cap="rnd">
              <a:solidFill>
                <a:srgbClr val="86CFD8"/>
              </a:solidFill>
              <a:round/>
            </a:ln>
            <a:effectLst/>
          </c:spPr>
          <c:marker>
            <c:symbol val="none"/>
          </c:marker>
          <c:cat>
            <c:numRef>
              <c:f>'Table 4'!$BI$6:$BO$6</c:f>
              <c:numCache>
                <c:formatCode>General</c:formatCode>
                <c:ptCount val="7"/>
                <c:pt idx="0">
                  <c:v>2015</c:v>
                </c:pt>
                <c:pt idx="1">
                  <c:v>2016</c:v>
                </c:pt>
                <c:pt idx="2">
                  <c:v>2017</c:v>
                </c:pt>
                <c:pt idx="3">
                  <c:v>2018</c:v>
                </c:pt>
                <c:pt idx="4">
                  <c:v>2019</c:v>
                </c:pt>
                <c:pt idx="5">
                  <c:v>2020</c:v>
                </c:pt>
                <c:pt idx="6">
                  <c:v>2021</c:v>
                </c:pt>
              </c:numCache>
            </c:numRef>
          </c:cat>
          <c:val>
            <c:numRef>
              <c:f>'Table 4'!$BI$8:$BO$8</c:f>
              <c:numCache>
                <c:formatCode>_(* #,##0_);_(* \(#,##0\);_(* "-"??_);_(@_)</c:formatCode>
                <c:ptCount val="7"/>
                <c:pt idx="0">
                  <c:v>25.694436804244379</c:v>
                </c:pt>
                <c:pt idx="1">
                  <c:v>25.88146859474913</c:v>
                </c:pt>
                <c:pt idx="2">
                  <c:v>26.429260077632037</c:v>
                </c:pt>
                <c:pt idx="3">
                  <c:v>27.284304552073987</c:v>
                </c:pt>
                <c:pt idx="4">
                  <c:v>28.420436398025917</c:v>
                </c:pt>
                <c:pt idx="5">
                  <c:v>30.062517858230837</c:v>
                </c:pt>
                <c:pt idx="6">
                  <c:v>31.693549394917341</c:v>
                </c:pt>
              </c:numCache>
            </c:numRef>
          </c:val>
          <c:smooth val="0"/>
          <c:extLst>
            <c:ext xmlns:c16="http://schemas.microsoft.com/office/drawing/2014/chart" uri="{C3380CC4-5D6E-409C-BE32-E72D297353CC}">
              <c16:uniqueId val="{00000008-9328-4CDC-A3FB-34EE691350C9}"/>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0101984"/>
        <c:crosses val="autoZero"/>
        <c:auto val="1"/>
        <c:lblAlgn val="ctr"/>
        <c:lblOffset val="100"/>
        <c:noMultiLvlLbl val="0"/>
      </c:catAx>
      <c:valAx>
        <c:axId val="42010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Consumption (aMW at Busbar)</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0098376"/>
        <c:crosses val="autoZero"/>
        <c:crossBetween val="between"/>
      </c:valAx>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lineChart>
        <c:grouping val="standard"/>
        <c:varyColors val="0"/>
        <c:ser>
          <c:idx val="0"/>
          <c:order val="0"/>
          <c:tx>
            <c:strRef>
              <c:f>'Table 4'!$AN$31</c:f>
              <c:strCache>
                <c:ptCount val="1"/>
                <c:pt idx="0">
                  <c:v>Market</c:v>
                </c:pt>
              </c:strCache>
            </c:strRef>
          </c:tx>
          <c:spPr>
            <a:ln w="28575" cap="rnd">
              <a:solidFill>
                <a:srgbClr val="17A8B3"/>
              </a:solidFill>
              <a:round/>
            </a:ln>
            <a:effectLst/>
          </c:spPr>
          <c:marker>
            <c:symbol val="none"/>
          </c:marker>
          <c:cat>
            <c:numRef>
              <c:f>'Table 4'!$AO$30:$AU$30</c:f>
              <c:numCache>
                <c:formatCode>General</c:formatCode>
                <c:ptCount val="7"/>
                <c:pt idx="0">
                  <c:v>2015</c:v>
                </c:pt>
                <c:pt idx="1">
                  <c:v>2016</c:v>
                </c:pt>
                <c:pt idx="2">
                  <c:v>2017</c:v>
                </c:pt>
                <c:pt idx="3">
                  <c:v>2018</c:v>
                </c:pt>
                <c:pt idx="4">
                  <c:v>2019</c:v>
                </c:pt>
                <c:pt idx="5">
                  <c:v>2020</c:v>
                </c:pt>
                <c:pt idx="6">
                  <c:v>2021</c:v>
                </c:pt>
              </c:numCache>
            </c:numRef>
          </c:cat>
          <c:val>
            <c:numRef>
              <c:f>'Table 4'!$AO$31:$AU$31</c:f>
              <c:numCache>
                <c:formatCode>_(* #,##0_);_(* \(#,##0\);_(* "-"??_);_(@_)</c:formatCode>
                <c:ptCount val="7"/>
                <c:pt idx="0">
                  <c:v>280.37794955224058</c:v>
                </c:pt>
                <c:pt idx="1">
                  <c:v>286.75044863151942</c:v>
                </c:pt>
                <c:pt idx="2">
                  <c:v>296.94071855348847</c:v>
                </c:pt>
                <c:pt idx="3">
                  <c:v>310.74372093138561</c:v>
                </c:pt>
                <c:pt idx="4">
                  <c:v>327.93243121065217</c:v>
                </c:pt>
                <c:pt idx="5">
                  <c:v>350.55512772098012</c:v>
                </c:pt>
                <c:pt idx="6">
                  <c:v>372.3518334424358</c:v>
                </c:pt>
              </c:numCache>
            </c:numRef>
          </c:val>
          <c:smooth val="0"/>
          <c:extLst>
            <c:ext xmlns:c16="http://schemas.microsoft.com/office/drawing/2014/chart" uri="{C3380CC4-5D6E-409C-BE32-E72D297353CC}">
              <c16:uniqueId val="{00000004-90C5-4CE1-8571-D28901752691}"/>
            </c:ext>
          </c:extLst>
        </c:ser>
        <c:ser>
          <c:idx val="1"/>
          <c:order val="1"/>
          <c:tx>
            <c:strRef>
              <c:f>'Table 4'!$AN$32</c:f>
              <c:strCache>
                <c:ptCount val="1"/>
                <c:pt idx="0">
                  <c:v>Baseline</c:v>
                </c:pt>
              </c:strCache>
            </c:strRef>
          </c:tx>
          <c:spPr>
            <a:ln w="28575" cap="rnd">
              <a:solidFill>
                <a:srgbClr val="86CFD8"/>
              </a:solidFill>
              <a:round/>
            </a:ln>
            <a:effectLst/>
          </c:spPr>
          <c:marker>
            <c:symbol val="none"/>
          </c:marker>
          <c:cat>
            <c:numRef>
              <c:f>'Table 4'!$AO$30:$AU$30</c:f>
              <c:numCache>
                <c:formatCode>General</c:formatCode>
                <c:ptCount val="7"/>
                <c:pt idx="0">
                  <c:v>2015</c:v>
                </c:pt>
                <c:pt idx="1">
                  <c:v>2016</c:v>
                </c:pt>
                <c:pt idx="2">
                  <c:v>2017</c:v>
                </c:pt>
                <c:pt idx="3">
                  <c:v>2018</c:v>
                </c:pt>
                <c:pt idx="4">
                  <c:v>2019</c:v>
                </c:pt>
                <c:pt idx="5">
                  <c:v>2020</c:v>
                </c:pt>
                <c:pt idx="6">
                  <c:v>2021</c:v>
                </c:pt>
              </c:numCache>
            </c:numRef>
          </c:cat>
          <c:val>
            <c:numRef>
              <c:f>'Table 4'!$AO$32:$AU$32</c:f>
              <c:numCache>
                <c:formatCode>_(* #,##0_);_(* \(#,##0\);_(* "-"??_);_(@_)</c:formatCode>
                <c:ptCount val="7"/>
                <c:pt idx="0">
                  <c:v>280.37791834148823</c:v>
                </c:pt>
                <c:pt idx="1">
                  <c:v>287.50040958709775</c:v>
                </c:pt>
                <c:pt idx="2">
                  <c:v>298.92559886342548</c:v>
                </c:pt>
                <c:pt idx="3">
                  <c:v>314.12696799722244</c:v>
                </c:pt>
                <c:pt idx="4">
                  <c:v>333.038002430115</c:v>
                </c:pt>
                <c:pt idx="5">
                  <c:v>357.97040447488808</c:v>
                </c:pt>
                <c:pt idx="6">
                  <c:v>382.45779008655273</c:v>
                </c:pt>
              </c:numCache>
            </c:numRef>
          </c:val>
          <c:smooth val="0"/>
          <c:extLst>
            <c:ext xmlns:c16="http://schemas.microsoft.com/office/drawing/2014/chart" uri="{C3380CC4-5D6E-409C-BE32-E72D297353CC}">
              <c16:uniqueId val="{00000008-90C5-4CE1-8571-D28901752691}"/>
            </c:ext>
          </c:extLst>
        </c:ser>
        <c:dLbls>
          <c:showLegendKey val="0"/>
          <c:showVal val="0"/>
          <c:showCatName val="0"/>
          <c:showSerName val="0"/>
          <c:showPercent val="0"/>
          <c:showBubbleSize val="0"/>
        </c:dLbls>
        <c:smooth val="0"/>
        <c:axId val="420098376"/>
        <c:axId val="420101984"/>
      </c:lineChart>
      <c:catAx>
        <c:axId val="420098376"/>
        <c:scaling>
          <c:orientation val="minMax"/>
        </c:scaling>
        <c:delete val="0"/>
        <c:axPos val="b"/>
        <c:title>
          <c:tx>
            <c:rich>
              <a:bodyPr rot="0" vert="horz"/>
              <a:lstStyle/>
              <a:p>
                <a:pPr>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420101984"/>
        <c:crosses val="autoZero"/>
        <c:auto val="1"/>
        <c:lblAlgn val="ctr"/>
        <c:lblOffset val="100"/>
        <c:noMultiLvlLbl val="0"/>
      </c:catAx>
      <c:valAx>
        <c:axId val="42010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lgn="ctr" rtl="0">
                  <a:defRPr/>
                </a:pPr>
                <a:r>
                  <a:rPr lang="en-US"/>
                  <a:t>Consumption (aMW at Busbar)</a:t>
                </a:r>
              </a:p>
            </c:rich>
          </c:tx>
          <c:overlay val="0"/>
          <c:spPr>
            <a:noFill/>
            <a:ln>
              <a:noFill/>
            </a:ln>
            <a:effectLst/>
          </c:spPr>
        </c:title>
        <c:numFmt formatCode="_(* #,##0_);_(* \(#,##0\);_(* &quot;-&quot;??_);_(@_)" sourceLinked="1"/>
        <c:majorTickMark val="none"/>
        <c:minorTickMark val="none"/>
        <c:tickLblPos val="nextTo"/>
        <c:spPr>
          <a:noFill/>
          <a:ln>
            <a:noFill/>
          </a:ln>
          <a:effectLst/>
        </c:spPr>
        <c:txPr>
          <a:bodyPr rot="-60000000" vert="horz"/>
          <a:lstStyle/>
          <a:p>
            <a:pPr algn="ctr">
              <a:defRPr/>
            </a:pPr>
            <a:endParaRPr lang="en-US"/>
          </a:p>
        </c:txPr>
        <c:crossAx val="420098376"/>
        <c:crosses val="autoZero"/>
        <c:crossBetween val="between"/>
      </c:valAx>
    </c:plotArea>
    <c:legend>
      <c:legendPos val="b"/>
      <c:overlay val="0"/>
      <c:spPr>
        <a:noFill/>
        <a:ln>
          <a:noFill/>
        </a:ln>
        <a:effectLst/>
      </c:spPr>
      <c:txPr>
        <a:bodyPr rot="0" vert="horz"/>
        <a:lstStyle/>
        <a:p>
          <a:pPr>
            <a:defRPr/>
          </a:pPr>
          <a:endParaRPr lang="en-US"/>
        </a:p>
      </c:txPr>
    </c:legend>
    <c:plotVisOnly val="1"/>
    <c:dispBlanksAs val="gap"/>
    <c:showDLblsOverMax val="0"/>
    <c:extLst/>
  </c:chart>
  <c:spPr>
    <a:ln>
      <a:solidFill>
        <a:schemeClr val="bg1"/>
      </a:solidFill>
    </a:ln>
  </c:spPr>
  <c:txPr>
    <a:bodyPr/>
    <a:lstStyle/>
    <a:p>
      <a:pPr algn="ctr" rtl="0">
        <a:defRPr lang="en-US" sz="1000" b="0" i="0" u="none" strike="noStrike" kern="1200" baseline="0">
          <a:solidFill>
            <a:sysClr val="windowText" lastClr="000000"/>
          </a:solidFill>
          <a:latin typeface="+mj-lt"/>
          <a:ea typeface="+mn-ea"/>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31314096354426"/>
          <c:y val="8.832670400735991E-2"/>
          <c:w val="0.7784884076990376"/>
          <c:h val="0.64019801013245448"/>
        </c:manualLayout>
      </c:layout>
      <c:barChart>
        <c:barDir val="col"/>
        <c:grouping val="percentStacked"/>
        <c:varyColors val="0"/>
        <c:ser>
          <c:idx val="0"/>
          <c:order val="0"/>
          <c:tx>
            <c:strRef>
              <c:f>'Table 5'!$Y$8</c:f>
              <c:strCache>
                <c:ptCount val="1"/>
                <c:pt idx="0">
                  <c:v>Zonal</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8F63-40B0-AFDF-728F6D941D78}"/>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B-DED7-4076-989A-0593ED60AEE5}"/>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C-DED7-4076-989A-0593ED60AEE5}"/>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D-DED7-4076-989A-0593ED60AEE5}"/>
              </c:ext>
            </c:extLst>
          </c:dPt>
          <c:cat>
            <c:numRef>
              <c:f>'Table 5'!$Z$7:$AF$7</c:f>
              <c:numCache>
                <c:formatCode>General</c:formatCode>
                <c:ptCount val="7"/>
                <c:pt idx="0">
                  <c:v>2015</c:v>
                </c:pt>
                <c:pt idx="1">
                  <c:v>2016</c:v>
                </c:pt>
                <c:pt idx="2">
                  <c:v>2017</c:v>
                </c:pt>
                <c:pt idx="3">
                  <c:v>2018</c:v>
                </c:pt>
                <c:pt idx="4">
                  <c:v>2019</c:v>
                </c:pt>
                <c:pt idx="5">
                  <c:v>2020</c:v>
                </c:pt>
                <c:pt idx="6">
                  <c:v>2021</c:v>
                </c:pt>
              </c:numCache>
            </c:numRef>
          </c:cat>
          <c:val>
            <c:numRef>
              <c:f>'Table 5'!$Z$8:$AF$8</c:f>
              <c:numCache>
                <c:formatCode>0%</c:formatCode>
                <c:ptCount val="7"/>
                <c:pt idx="0">
                  <c:v>0.3609952275146035</c:v>
                </c:pt>
                <c:pt idx="1">
                  <c:v>0.35354891612386963</c:v>
                </c:pt>
                <c:pt idx="2">
                  <c:v>0.34390574729624745</c:v>
                </c:pt>
                <c:pt idx="3">
                  <c:v>0.33141068952095543</c:v>
                </c:pt>
                <c:pt idx="4">
                  <c:v>0.31816598063091484</c:v>
                </c:pt>
                <c:pt idx="5">
                  <c:v>0.2995087628161317</c:v>
                </c:pt>
                <c:pt idx="6">
                  <c:v>0.28195455678896325</c:v>
                </c:pt>
              </c:numCache>
            </c:numRef>
          </c:val>
          <c:extLst>
            <c:ext xmlns:c16="http://schemas.microsoft.com/office/drawing/2014/chart" uri="{C3380CC4-5D6E-409C-BE32-E72D297353CC}">
              <c16:uniqueId val="{00000000-9108-44D5-BFDF-32C3171D2060}"/>
            </c:ext>
          </c:extLst>
        </c:ser>
        <c:ser>
          <c:idx val="1"/>
          <c:order val="1"/>
          <c:tx>
            <c:strRef>
              <c:f>'Table 5'!$Y$9</c:f>
              <c:strCache>
                <c:ptCount val="1"/>
                <c:pt idx="0">
                  <c:v>FAF Electric</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1-8F63-40B0-AFDF-728F6D941D78}"/>
              </c:ext>
            </c:extLst>
          </c:dPt>
          <c:dPt>
            <c:idx val="4"/>
            <c:invertIfNegative val="0"/>
            <c:bubble3D val="0"/>
            <c:extLst>
              <c:ext xmlns:c16="http://schemas.microsoft.com/office/drawing/2014/chart" uri="{C3380CC4-5D6E-409C-BE32-E72D297353CC}">
                <c16:uniqueId val="{0000000E-DED7-4076-989A-0593ED60AEE5}"/>
              </c:ext>
            </c:extLst>
          </c:dPt>
          <c:dPt>
            <c:idx val="5"/>
            <c:invertIfNegative val="0"/>
            <c:bubble3D val="0"/>
            <c:extLst>
              <c:ext xmlns:c16="http://schemas.microsoft.com/office/drawing/2014/chart" uri="{C3380CC4-5D6E-409C-BE32-E72D297353CC}">
                <c16:uniqueId val="{00000012-DED7-4076-989A-0593ED60AEE5}"/>
              </c:ext>
            </c:extLst>
          </c:dPt>
          <c:dPt>
            <c:idx val="6"/>
            <c:invertIfNegative val="0"/>
            <c:bubble3D val="0"/>
            <c:extLst>
              <c:ext xmlns:c16="http://schemas.microsoft.com/office/drawing/2014/chart" uri="{C3380CC4-5D6E-409C-BE32-E72D297353CC}">
                <c16:uniqueId val="{00000019-DED7-4076-989A-0593ED60AEE5}"/>
              </c:ext>
            </c:extLst>
          </c:dPt>
          <c:cat>
            <c:numRef>
              <c:f>'Table 5'!$Z$7:$AF$7</c:f>
              <c:numCache>
                <c:formatCode>General</c:formatCode>
                <c:ptCount val="7"/>
                <c:pt idx="0">
                  <c:v>2015</c:v>
                </c:pt>
                <c:pt idx="1">
                  <c:v>2016</c:v>
                </c:pt>
                <c:pt idx="2">
                  <c:v>2017</c:v>
                </c:pt>
                <c:pt idx="3">
                  <c:v>2018</c:v>
                </c:pt>
                <c:pt idx="4">
                  <c:v>2019</c:v>
                </c:pt>
                <c:pt idx="5">
                  <c:v>2020</c:v>
                </c:pt>
                <c:pt idx="6">
                  <c:v>2021</c:v>
                </c:pt>
              </c:numCache>
            </c:numRef>
          </c:cat>
          <c:val>
            <c:numRef>
              <c:f>'Table 5'!$Z$9:$AF$9</c:f>
              <c:numCache>
                <c:formatCode>0%</c:formatCode>
                <c:ptCount val="7"/>
                <c:pt idx="0">
                  <c:v>6.8127845387559796E-2</c:v>
                </c:pt>
                <c:pt idx="1">
                  <c:v>6.391304940548595E-2</c:v>
                </c:pt>
                <c:pt idx="2">
                  <c:v>5.9632142244772014E-2</c:v>
                </c:pt>
                <c:pt idx="3">
                  <c:v>5.5290471796942485E-2</c:v>
                </c:pt>
                <c:pt idx="4">
                  <c:v>5.0909940673715987E-2</c:v>
                </c:pt>
                <c:pt idx="5">
                  <c:v>4.6551609844685198E-2</c:v>
                </c:pt>
                <c:pt idx="6">
                  <c:v>4.2142955755737177E-2</c:v>
                </c:pt>
              </c:numCache>
            </c:numRef>
          </c:val>
          <c:extLst>
            <c:ext xmlns:c16="http://schemas.microsoft.com/office/drawing/2014/chart" uri="{C3380CC4-5D6E-409C-BE32-E72D297353CC}">
              <c16:uniqueId val="{00000001-9108-44D5-BFDF-32C3171D2060}"/>
            </c:ext>
          </c:extLst>
        </c:ser>
        <c:ser>
          <c:idx val="2"/>
          <c:order val="2"/>
          <c:tx>
            <c:strRef>
              <c:f>'Table 5'!$Y$10</c:f>
              <c:strCache>
                <c:ptCount val="1"/>
                <c:pt idx="0">
                  <c:v>ASHP</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2-8F63-40B0-AFDF-728F6D941D78}"/>
              </c:ext>
            </c:extLst>
          </c:dPt>
          <c:dPt>
            <c:idx val="4"/>
            <c:invertIfNegative val="0"/>
            <c:bubble3D val="0"/>
            <c:extLst>
              <c:ext xmlns:c16="http://schemas.microsoft.com/office/drawing/2014/chart" uri="{C3380CC4-5D6E-409C-BE32-E72D297353CC}">
                <c16:uniqueId val="{0000000F-DED7-4076-989A-0593ED60AEE5}"/>
              </c:ext>
            </c:extLst>
          </c:dPt>
          <c:dPt>
            <c:idx val="5"/>
            <c:invertIfNegative val="0"/>
            <c:bubble3D val="0"/>
            <c:extLst>
              <c:ext xmlns:c16="http://schemas.microsoft.com/office/drawing/2014/chart" uri="{C3380CC4-5D6E-409C-BE32-E72D297353CC}">
                <c16:uniqueId val="{00000013-DED7-4076-989A-0593ED60AEE5}"/>
              </c:ext>
            </c:extLst>
          </c:dPt>
          <c:dPt>
            <c:idx val="6"/>
            <c:invertIfNegative val="0"/>
            <c:bubble3D val="0"/>
            <c:extLst>
              <c:ext xmlns:c16="http://schemas.microsoft.com/office/drawing/2014/chart" uri="{C3380CC4-5D6E-409C-BE32-E72D297353CC}">
                <c16:uniqueId val="{00000014-DED7-4076-989A-0593ED60AEE5}"/>
              </c:ext>
            </c:extLst>
          </c:dPt>
          <c:cat>
            <c:numRef>
              <c:f>'Table 5'!$Z$7:$AF$7</c:f>
              <c:numCache>
                <c:formatCode>General</c:formatCode>
                <c:ptCount val="7"/>
                <c:pt idx="0">
                  <c:v>2015</c:v>
                </c:pt>
                <c:pt idx="1">
                  <c:v>2016</c:v>
                </c:pt>
                <c:pt idx="2">
                  <c:v>2017</c:v>
                </c:pt>
                <c:pt idx="3">
                  <c:v>2018</c:v>
                </c:pt>
                <c:pt idx="4">
                  <c:v>2019</c:v>
                </c:pt>
                <c:pt idx="5">
                  <c:v>2020</c:v>
                </c:pt>
                <c:pt idx="6">
                  <c:v>2021</c:v>
                </c:pt>
              </c:numCache>
            </c:numRef>
          </c:cat>
          <c:val>
            <c:numRef>
              <c:f>'Table 5'!$Z$10:$AF$10</c:f>
              <c:numCache>
                <c:formatCode>0%</c:formatCode>
                <c:ptCount val="7"/>
                <c:pt idx="0">
                  <c:v>0.133483186577743</c:v>
                </c:pt>
                <c:pt idx="1">
                  <c:v>0.13943219239880866</c:v>
                </c:pt>
                <c:pt idx="2">
                  <c:v>0.14590314232836576</c:v>
                </c:pt>
                <c:pt idx="3">
                  <c:v>0.15237011120776228</c:v>
                </c:pt>
                <c:pt idx="4">
                  <c:v>0.15977767814048435</c:v>
                </c:pt>
                <c:pt idx="5">
                  <c:v>0.16944820430428872</c:v>
                </c:pt>
                <c:pt idx="6">
                  <c:v>0.17877170137759177</c:v>
                </c:pt>
              </c:numCache>
            </c:numRef>
          </c:val>
          <c:extLst>
            <c:ext xmlns:c16="http://schemas.microsoft.com/office/drawing/2014/chart" uri="{C3380CC4-5D6E-409C-BE32-E72D297353CC}">
              <c16:uniqueId val="{00000002-9108-44D5-BFDF-32C3171D2060}"/>
            </c:ext>
          </c:extLst>
        </c:ser>
        <c:ser>
          <c:idx val="3"/>
          <c:order val="3"/>
          <c:tx>
            <c:strRef>
              <c:f>'Table 5'!$Y$11</c:f>
              <c:strCache>
                <c:ptCount val="1"/>
                <c:pt idx="0">
                  <c:v>FAF Gas/Other</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03-8F63-40B0-AFDF-728F6D941D78}"/>
              </c:ext>
            </c:extLst>
          </c:dPt>
          <c:dPt>
            <c:idx val="4"/>
            <c:invertIfNegative val="0"/>
            <c:bubble3D val="0"/>
            <c:extLst>
              <c:ext xmlns:c16="http://schemas.microsoft.com/office/drawing/2014/chart" uri="{C3380CC4-5D6E-409C-BE32-E72D297353CC}">
                <c16:uniqueId val="{00000010-DED7-4076-989A-0593ED60AEE5}"/>
              </c:ext>
            </c:extLst>
          </c:dPt>
          <c:dPt>
            <c:idx val="5"/>
            <c:invertIfNegative val="0"/>
            <c:bubble3D val="0"/>
            <c:extLst>
              <c:ext xmlns:c16="http://schemas.microsoft.com/office/drawing/2014/chart" uri="{C3380CC4-5D6E-409C-BE32-E72D297353CC}">
                <c16:uniqueId val="{00000016-DED7-4076-989A-0593ED60AEE5}"/>
              </c:ext>
            </c:extLst>
          </c:dPt>
          <c:dPt>
            <c:idx val="6"/>
            <c:invertIfNegative val="0"/>
            <c:bubble3D val="0"/>
            <c:extLst>
              <c:ext xmlns:c16="http://schemas.microsoft.com/office/drawing/2014/chart" uri="{C3380CC4-5D6E-409C-BE32-E72D297353CC}">
                <c16:uniqueId val="{00000015-DED7-4076-989A-0593ED60AEE5}"/>
              </c:ext>
            </c:extLst>
          </c:dPt>
          <c:cat>
            <c:numRef>
              <c:f>'Table 5'!$Z$7:$AF$7</c:f>
              <c:numCache>
                <c:formatCode>General</c:formatCode>
                <c:ptCount val="7"/>
                <c:pt idx="0">
                  <c:v>2015</c:v>
                </c:pt>
                <c:pt idx="1">
                  <c:v>2016</c:v>
                </c:pt>
                <c:pt idx="2">
                  <c:v>2017</c:v>
                </c:pt>
                <c:pt idx="3">
                  <c:v>2018</c:v>
                </c:pt>
                <c:pt idx="4">
                  <c:v>2019</c:v>
                </c:pt>
                <c:pt idx="5">
                  <c:v>2020</c:v>
                </c:pt>
                <c:pt idx="6">
                  <c:v>2021</c:v>
                </c:pt>
              </c:numCache>
            </c:numRef>
          </c:cat>
          <c:val>
            <c:numRef>
              <c:f>'Table 5'!$Z$11:$AF$11</c:f>
              <c:numCache>
                <c:formatCode>0%</c:formatCode>
                <c:ptCount val="7"/>
                <c:pt idx="0">
                  <c:v>0.39469462667974731</c:v>
                </c:pt>
                <c:pt idx="1">
                  <c:v>0.39522694334012531</c:v>
                </c:pt>
                <c:pt idx="2">
                  <c:v>0.39552672348382373</c:v>
                </c:pt>
                <c:pt idx="3">
                  <c:v>0.39791191323317543</c:v>
                </c:pt>
                <c:pt idx="4">
                  <c:v>0.40035524827205526</c:v>
                </c:pt>
                <c:pt idx="5">
                  <c:v>0.40478639977205932</c:v>
                </c:pt>
                <c:pt idx="6">
                  <c:v>0.40877363457333066</c:v>
                </c:pt>
              </c:numCache>
            </c:numRef>
          </c:val>
          <c:extLst>
            <c:ext xmlns:c16="http://schemas.microsoft.com/office/drawing/2014/chart" uri="{C3380CC4-5D6E-409C-BE32-E72D297353CC}">
              <c16:uniqueId val="{00000003-9108-44D5-BFDF-32C3171D2060}"/>
            </c:ext>
          </c:extLst>
        </c:ser>
        <c:ser>
          <c:idx val="4"/>
          <c:order val="4"/>
          <c:tx>
            <c:strRef>
              <c:f>'Table 5'!$Y$12</c:f>
              <c:strCache>
                <c:ptCount val="1"/>
                <c:pt idx="0">
                  <c:v>DHP</c:v>
                </c:pt>
              </c:strCache>
            </c:strRef>
          </c:tx>
          <c:spPr>
            <a:solidFill>
              <a:schemeClr val="accent5"/>
            </a:solidFill>
            <a:ln>
              <a:noFill/>
            </a:ln>
            <a:effectLst/>
          </c:spPr>
          <c:invertIfNegative val="0"/>
          <c:dPt>
            <c:idx val="3"/>
            <c:invertIfNegative val="0"/>
            <c:bubble3D val="0"/>
            <c:extLst>
              <c:ext xmlns:c16="http://schemas.microsoft.com/office/drawing/2014/chart" uri="{C3380CC4-5D6E-409C-BE32-E72D297353CC}">
                <c16:uniqueId val="{00000004-8F63-40B0-AFDF-728F6D941D78}"/>
              </c:ext>
            </c:extLst>
          </c:dPt>
          <c:dPt>
            <c:idx val="4"/>
            <c:invertIfNegative val="0"/>
            <c:bubble3D val="0"/>
            <c:extLst>
              <c:ext xmlns:c16="http://schemas.microsoft.com/office/drawing/2014/chart" uri="{C3380CC4-5D6E-409C-BE32-E72D297353CC}">
                <c16:uniqueId val="{00000011-DED7-4076-989A-0593ED60AEE5}"/>
              </c:ext>
            </c:extLst>
          </c:dPt>
          <c:dPt>
            <c:idx val="5"/>
            <c:invertIfNegative val="0"/>
            <c:bubble3D val="0"/>
            <c:extLst>
              <c:ext xmlns:c16="http://schemas.microsoft.com/office/drawing/2014/chart" uri="{C3380CC4-5D6E-409C-BE32-E72D297353CC}">
                <c16:uniqueId val="{00000017-DED7-4076-989A-0593ED60AEE5}"/>
              </c:ext>
            </c:extLst>
          </c:dPt>
          <c:dPt>
            <c:idx val="6"/>
            <c:invertIfNegative val="0"/>
            <c:bubble3D val="0"/>
            <c:extLst>
              <c:ext xmlns:c16="http://schemas.microsoft.com/office/drawing/2014/chart" uri="{C3380CC4-5D6E-409C-BE32-E72D297353CC}">
                <c16:uniqueId val="{00000018-DED7-4076-989A-0593ED60AEE5}"/>
              </c:ext>
            </c:extLst>
          </c:dPt>
          <c:cat>
            <c:numRef>
              <c:f>'Table 5'!$Z$7:$AF$7</c:f>
              <c:numCache>
                <c:formatCode>General</c:formatCode>
                <c:ptCount val="7"/>
                <c:pt idx="0">
                  <c:v>2015</c:v>
                </c:pt>
                <c:pt idx="1">
                  <c:v>2016</c:v>
                </c:pt>
                <c:pt idx="2">
                  <c:v>2017</c:v>
                </c:pt>
                <c:pt idx="3">
                  <c:v>2018</c:v>
                </c:pt>
                <c:pt idx="4">
                  <c:v>2019</c:v>
                </c:pt>
                <c:pt idx="5">
                  <c:v>2020</c:v>
                </c:pt>
                <c:pt idx="6">
                  <c:v>2021</c:v>
                </c:pt>
              </c:numCache>
            </c:numRef>
          </c:cat>
          <c:val>
            <c:numRef>
              <c:f>'Table 5'!$Z$12:$AF$12</c:f>
              <c:numCache>
                <c:formatCode>0%</c:formatCode>
                <c:ptCount val="7"/>
                <c:pt idx="0">
                  <c:v>3.6377971792165474E-2</c:v>
                </c:pt>
                <c:pt idx="1">
                  <c:v>4.1526127484268552E-2</c:v>
                </c:pt>
                <c:pt idx="2">
                  <c:v>4.7989513100827351E-2</c:v>
                </c:pt>
                <c:pt idx="3">
                  <c:v>5.530356430927133E-2</c:v>
                </c:pt>
                <c:pt idx="4">
                  <c:v>6.2427704502136507E-2</c:v>
                </c:pt>
                <c:pt idx="5">
                  <c:v>7.0694237030445195E-2</c:v>
                </c:pt>
                <c:pt idx="6">
                  <c:v>7.8726956742234927E-2</c:v>
                </c:pt>
              </c:numCache>
            </c:numRef>
          </c:val>
          <c:extLst>
            <c:ext xmlns:c16="http://schemas.microsoft.com/office/drawing/2014/chart" uri="{C3380CC4-5D6E-409C-BE32-E72D297353CC}">
              <c16:uniqueId val="{00000004-9108-44D5-BFDF-32C3171D2060}"/>
            </c:ext>
          </c:extLst>
        </c:ser>
        <c:ser>
          <c:idx val="5"/>
          <c:order val="5"/>
          <c:tx>
            <c:strRef>
              <c:f>'Table 5'!$Y$13</c:f>
              <c:strCache>
                <c:ptCount val="1"/>
                <c:pt idx="0">
                  <c:v>Other</c:v>
                </c:pt>
              </c:strCache>
            </c:strRef>
          </c:tx>
          <c:spPr>
            <a:solidFill>
              <a:schemeClr val="accent5">
                <a:lumMod val="20000"/>
                <a:lumOff val="80000"/>
              </a:schemeClr>
            </a:solidFill>
          </c:spPr>
          <c:invertIfNegative val="0"/>
          <c:cat>
            <c:numRef>
              <c:f>'Table 5'!$Z$7:$AF$7</c:f>
              <c:numCache>
                <c:formatCode>General</c:formatCode>
                <c:ptCount val="7"/>
                <c:pt idx="0">
                  <c:v>2015</c:v>
                </c:pt>
                <c:pt idx="1">
                  <c:v>2016</c:v>
                </c:pt>
                <c:pt idx="2">
                  <c:v>2017</c:v>
                </c:pt>
                <c:pt idx="3">
                  <c:v>2018</c:v>
                </c:pt>
                <c:pt idx="4">
                  <c:v>2019</c:v>
                </c:pt>
                <c:pt idx="5">
                  <c:v>2020</c:v>
                </c:pt>
                <c:pt idx="6">
                  <c:v>2021</c:v>
                </c:pt>
              </c:numCache>
            </c:numRef>
          </c:cat>
          <c:val>
            <c:numRef>
              <c:f>'Table 5'!$Z$13:$AF$13</c:f>
              <c:numCache>
                <c:formatCode>0%</c:formatCode>
                <c:ptCount val="7"/>
                <c:pt idx="0">
                  <c:v>6.3211420481809055E-3</c:v>
                </c:pt>
                <c:pt idx="1">
                  <c:v>6.3527712474419351E-3</c:v>
                </c:pt>
                <c:pt idx="2">
                  <c:v>7.0427315459636874E-3</c:v>
                </c:pt>
                <c:pt idx="3">
                  <c:v>7.7132499318931513E-3</c:v>
                </c:pt>
                <c:pt idx="4">
                  <c:v>8.3634477806929786E-3</c:v>
                </c:pt>
                <c:pt idx="5">
                  <c:v>9.0107862323898225E-3</c:v>
                </c:pt>
                <c:pt idx="6">
                  <c:v>9.630194762142108E-3</c:v>
                </c:pt>
              </c:numCache>
            </c:numRef>
          </c:val>
          <c:extLst>
            <c:ext xmlns:c16="http://schemas.microsoft.com/office/drawing/2014/chart" uri="{C3380CC4-5D6E-409C-BE32-E72D297353CC}">
              <c16:uniqueId val="{00000006-9108-44D5-BFDF-32C3171D2060}"/>
            </c:ext>
          </c:extLst>
        </c:ser>
        <c:dLbls>
          <c:showLegendKey val="0"/>
          <c:showVal val="0"/>
          <c:showCatName val="0"/>
          <c:showSerName val="0"/>
          <c:showPercent val="0"/>
          <c:showBubbleSize val="0"/>
        </c:dLbls>
        <c:gapWidth val="80"/>
        <c:overlap val="100"/>
        <c:axId val="276943232"/>
        <c:axId val="276945152"/>
      </c:barChart>
      <c:catAx>
        <c:axId val="276943232"/>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76945152"/>
        <c:crosses val="autoZero"/>
        <c:auto val="1"/>
        <c:lblAlgn val="ctr"/>
        <c:lblOffset val="100"/>
        <c:noMultiLvlLbl val="0"/>
      </c:catAx>
      <c:valAx>
        <c:axId val="27694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 of Dwelling Units</a:t>
                </a:r>
              </a:p>
            </c:rich>
          </c:tx>
          <c:layout>
            <c:manualLayout>
              <c:xMode val="edge"/>
              <c:yMode val="edge"/>
              <c:x val="3.5882825085222489E-2"/>
              <c:y val="0.27547717617772"/>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76943232"/>
        <c:crosses val="autoZero"/>
        <c:crossBetween val="between"/>
      </c:valAx>
    </c:plotArea>
    <c:legend>
      <c:legendPos val="b"/>
      <c:layout>
        <c:manualLayout>
          <c:xMode val="edge"/>
          <c:yMode val="edge"/>
          <c:x val="6.5857251574959058E-2"/>
          <c:y val="0.85960959531221393"/>
          <c:w val="0.8999998543294232"/>
          <c:h val="5.9770249649026427E-2"/>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latin typeface="+mj-lt"/>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95602142855805"/>
          <c:y val="7.3392695071994501E-2"/>
          <c:w val="0.7784884076990376"/>
          <c:h val="0.65880270807270591"/>
        </c:manualLayout>
      </c:layout>
      <c:barChart>
        <c:barDir val="col"/>
        <c:grouping val="stacked"/>
        <c:varyColors val="0"/>
        <c:ser>
          <c:idx val="0"/>
          <c:order val="0"/>
          <c:tx>
            <c:strRef>
              <c:f>'Table 6'!$Z$9</c:f>
              <c:strCache>
                <c:ptCount val="1"/>
                <c:pt idx="0">
                  <c:v>CAC</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5912-4DEE-9D33-E3824289FEF3}"/>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5912-4DEE-9D33-E3824289FEF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5912-4DEE-9D33-E3824289FEF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5912-4DEE-9D33-E3824289FEF3}"/>
              </c:ext>
            </c:extLst>
          </c:dPt>
          <c:cat>
            <c:numRef>
              <c:f>'Table 6'!$AA$8:$AG$8</c:f>
              <c:numCache>
                <c:formatCode>General</c:formatCode>
                <c:ptCount val="7"/>
                <c:pt idx="0">
                  <c:v>2015</c:v>
                </c:pt>
                <c:pt idx="1">
                  <c:v>2016</c:v>
                </c:pt>
                <c:pt idx="2">
                  <c:v>2017</c:v>
                </c:pt>
                <c:pt idx="3">
                  <c:v>2018</c:v>
                </c:pt>
                <c:pt idx="4">
                  <c:v>2019</c:v>
                </c:pt>
                <c:pt idx="5">
                  <c:v>2020</c:v>
                </c:pt>
                <c:pt idx="6">
                  <c:v>2021</c:v>
                </c:pt>
              </c:numCache>
            </c:numRef>
          </c:cat>
          <c:val>
            <c:numRef>
              <c:f>'Table 6'!$AA$9:$AG$9</c:f>
              <c:numCache>
                <c:formatCode>0%</c:formatCode>
                <c:ptCount val="7"/>
                <c:pt idx="0">
                  <c:v>0.17322343587806377</c:v>
                </c:pt>
                <c:pt idx="1">
                  <c:v>0.18252820497062261</c:v>
                </c:pt>
                <c:pt idx="2">
                  <c:v>0.19591680151863064</c:v>
                </c:pt>
                <c:pt idx="3">
                  <c:v>0.21427819348518656</c:v>
                </c:pt>
                <c:pt idx="4">
                  <c:v>0.23657224294745982</c:v>
                </c:pt>
                <c:pt idx="5">
                  <c:v>0.26468008775357177</c:v>
                </c:pt>
                <c:pt idx="6">
                  <c:v>0.29197227275953919</c:v>
                </c:pt>
              </c:numCache>
            </c:numRef>
          </c:val>
          <c:extLst>
            <c:ext xmlns:c16="http://schemas.microsoft.com/office/drawing/2014/chart" uri="{C3380CC4-5D6E-409C-BE32-E72D297353CC}">
              <c16:uniqueId val="{00000000-7AC9-40E7-8AC8-2C00D93A7643}"/>
            </c:ext>
          </c:extLst>
        </c:ser>
        <c:ser>
          <c:idx val="1"/>
          <c:order val="1"/>
          <c:tx>
            <c:strRef>
              <c:f>'Table 6'!$Z$10</c:f>
              <c:strCache>
                <c:ptCount val="1"/>
                <c:pt idx="0">
                  <c:v>ASHP</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4-5912-4DEE-9D33-E3824289FEF3}"/>
              </c:ext>
            </c:extLst>
          </c:dPt>
          <c:dPt>
            <c:idx val="4"/>
            <c:invertIfNegative val="0"/>
            <c:bubble3D val="0"/>
            <c:extLst>
              <c:ext xmlns:c16="http://schemas.microsoft.com/office/drawing/2014/chart" uri="{C3380CC4-5D6E-409C-BE32-E72D297353CC}">
                <c16:uniqueId val="{00000005-5912-4DEE-9D33-E3824289FEF3}"/>
              </c:ext>
            </c:extLst>
          </c:dPt>
          <c:dPt>
            <c:idx val="5"/>
            <c:invertIfNegative val="0"/>
            <c:bubble3D val="0"/>
            <c:extLst>
              <c:ext xmlns:c16="http://schemas.microsoft.com/office/drawing/2014/chart" uri="{C3380CC4-5D6E-409C-BE32-E72D297353CC}">
                <c16:uniqueId val="{00000006-5912-4DEE-9D33-E3824289FEF3}"/>
              </c:ext>
            </c:extLst>
          </c:dPt>
          <c:dPt>
            <c:idx val="6"/>
            <c:invertIfNegative val="0"/>
            <c:bubble3D val="0"/>
            <c:extLst>
              <c:ext xmlns:c16="http://schemas.microsoft.com/office/drawing/2014/chart" uri="{C3380CC4-5D6E-409C-BE32-E72D297353CC}">
                <c16:uniqueId val="{00000007-5912-4DEE-9D33-E3824289FEF3}"/>
              </c:ext>
            </c:extLst>
          </c:dPt>
          <c:cat>
            <c:numRef>
              <c:f>'Table 6'!$AA$8:$AG$8</c:f>
              <c:numCache>
                <c:formatCode>General</c:formatCode>
                <c:ptCount val="7"/>
                <c:pt idx="0">
                  <c:v>2015</c:v>
                </c:pt>
                <c:pt idx="1">
                  <c:v>2016</c:v>
                </c:pt>
                <c:pt idx="2">
                  <c:v>2017</c:v>
                </c:pt>
                <c:pt idx="3">
                  <c:v>2018</c:v>
                </c:pt>
                <c:pt idx="4">
                  <c:v>2019</c:v>
                </c:pt>
                <c:pt idx="5">
                  <c:v>2020</c:v>
                </c:pt>
                <c:pt idx="6">
                  <c:v>2021</c:v>
                </c:pt>
              </c:numCache>
            </c:numRef>
          </c:cat>
          <c:val>
            <c:numRef>
              <c:f>'Table 6'!$AA$10:$AG$10</c:f>
              <c:numCache>
                <c:formatCode>0%</c:formatCode>
                <c:ptCount val="7"/>
                <c:pt idx="0">
                  <c:v>0.13100677690263651</c:v>
                </c:pt>
                <c:pt idx="1">
                  <c:v>0.13516354200486086</c:v>
                </c:pt>
                <c:pt idx="2">
                  <c:v>0.14105418979853246</c:v>
                </c:pt>
                <c:pt idx="3">
                  <c:v>0.14695779071227244</c:v>
                </c:pt>
                <c:pt idx="4">
                  <c:v>0.15381584639806278</c:v>
                </c:pt>
                <c:pt idx="5">
                  <c:v>0.16288336987844212</c:v>
                </c:pt>
                <c:pt idx="6">
                  <c:v>0.17162043588340814</c:v>
                </c:pt>
              </c:numCache>
            </c:numRef>
          </c:val>
          <c:extLst>
            <c:ext xmlns:c16="http://schemas.microsoft.com/office/drawing/2014/chart" uri="{C3380CC4-5D6E-409C-BE32-E72D297353CC}">
              <c16:uniqueId val="{00000001-7AC9-40E7-8AC8-2C00D93A7643}"/>
            </c:ext>
          </c:extLst>
        </c:ser>
        <c:ser>
          <c:idx val="2"/>
          <c:order val="2"/>
          <c:tx>
            <c:strRef>
              <c:f>'Table 6'!$Z$11</c:f>
              <c:strCache>
                <c:ptCount val="1"/>
                <c:pt idx="0">
                  <c:v>DHP</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8-5912-4DEE-9D33-E3824289FEF3}"/>
              </c:ext>
            </c:extLst>
          </c:dPt>
          <c:dPt>
            <c:idx val="4"/>
            <c:invertIfNegative val="0"/>
            <c:bubble3D val="0"/>
            <c:extLst>
              <c:ext xmlns:c16="http://schemas.microsoft.com/office/drawing/2014/chart" uri="{C3380CC4-5D6E-409C-BE32-E72D297353CC}">
                <c16:uniqueId val="{00000009-5912-4DEE-9D33-E3824289FEF3}"/>
              </c:ext>
            </c:extLst>
          </c:dPt>
          <c:dPt>
            <c:idx val="5"/>
            <c:invertIfNegative val="0"/>
            <c:bubble3D val="0"/>
            <c:extLst>
              <c:ext xmlns:c16="http://schemas.microsoft.com/office/drawing/2014/chart" uri="{C3380CC4-5D6E-409C-BE32-E72D297353CC}">
                <c16:uniqueId val="{0000000A-5912-4DEE-9D33-E3824289FEF3}"/>
              </c:ext>
            </c:extLst>
          </c:dPt>
          <c:dPt>
            <c:idx val="6"/>
            <c:invertIfNegative val="0"/>
            <c:bubble3D val="0"/>
            <c:extLst>
              <c:ext xmlns:c16="http://schemas.microsoft.com/office/drawing/2014/chart" uri="{C3380CC4-5D6E-409C-BE32-E72D297353CC}">
                <c16:uniqueId val="{0000000B-5912-4DEE-9D33-E3824289FEF3}"/>
              </c:ext>
            </c:extLst>
          </c:dPt>
          <c:cat>
            <c:numRef>
              <c:f>'Table 6'!$AA$8:$AG$8</c:f>
              <c:numCache>
                <c:formatCode>General</c:formatCode>
                <c:ptCount val="7"/>
                <c:pt idx="0">
                  <c:v>2015</c:v>
                </c:pt>
                <c:pt idx="1">
                  <c:v>2016</c:v>
                </c:pt>
                <c:pt idx="2">
                  <c:v>2017</c:v>
                </c:pt>
                <c:pt idx="3">
                  <c:v>2018</c:v>
                </c:pt>
                <c:pt idx="4">
                  <c:v>2019</c:v>
                </c:pt>
                <c:pt idx="5">
                  <c:v>2020</c:v>
                </c:pt>
                <c:pt idx="6">
                  <c:v>2021</c:v>
                </c:pt>
              </c:numCache>
            </c:numRef>
          </c:cat>
          <c:val>
            <c:numRef>
              <c:f>'Table 6'!$AA$11:$AG$11</c:f>
              <c:numCache>
                <c:formatCode>0%</c:formatCode>
                <c:ptCount val="7"/>
                <c:pt idx="0">
                  <c:v>3.8685401495091185E-2</c:v>
                </c:pt>
                <c:pt idx="1">
                  <c:v>4.3754539437693793E-2</c:v>
                </c:pt>
                <c:pt idx="2">
                  <c:v>5.0139128203073119E-2</c:v>
                </c:pt>
                <c:pt idx="3">
                  <c:v>5.7374535628365531E-2</c:v>
                </c:pt>
                <c:pt idx="4">
                  <c:v>6.4420831269786094E-2</c:v>
                </c:pt>
                <c:pt idx="5">
                  <c:v>7.2606740027868627E-2</c:v>
                </c:pt>
                <c:pt idx="6">
                  <c:v>8.0558991528489332E-2</c:v>
                </c:pt>
              </c:numCache>
            </c:numRef>
          </c:val>
          <c:extLst>
            <c:ext xmlns:c16="http://schemas.microsoft.com/office/drawing/2014/chart" uri="{C3380CC4-5D6E-409C-BE32-E72D297353CC}">
              <c16:uniqueId val="{00000002-7AC9-40E7-8AC8-2C00D93A7643}"/>
            </c:ext>
          </c:extLst>
        </c:ser>
        <c:ser>
          <c:idx val="3"/>
          <c:order val="3"/>
          <c:tx>
            <c:strRef>
              <c:f>'Table 6'!$Z$12</c:f>
              <c:strCache>
                <c:ptCount val="1"/>
                <c:pt idx="0">
                  <c:v>RAC/PTAC/PTHP</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0C-5912-4DEE-9D33-E3824289FEF3}"/>
              </c:ext>
            </c:extLst>
          </c:dPt>
          <c:dPt>
            <c:idx val="4"/>
            <c:invertIfNegative val="0"/>
            <c:bubble3D val="0"/>
            <c:extLst>
              <c:ext xmlns:c16="http://schemas.microsoft.com/office/drawing/2014/chart" uri="{C3380CC4-5D6E-409C-BE32-E72D297353CC}">
                <c16:uniqueId val="{0000000D-5912-4DEE-9D33-E3824289FEF3}"/>
              </c:ext>
            </c:extLst>
          </c:dPt>
          <c:dPt>
            <c:idx val="5"/>
            <c:invertIfNegative val="0"/>
            <c:bubble3D val="0"/>
            <c:extLst>
              <c:ext xmlns:c16="http://schemas.microsoft.com/office/drawing/2014/chart" uri="{C3380CC4-5D6E-409C-BE32-E72D297353CC}">
                <c16:uniqueId val="{0000000E-5912-4DEE-9D33-E3824289FEF3}"/>
              </c:ext>
            </c:extLst>
          </c:dPt>
          <c:dPt>
            <c:idx val="6"/>
            <c:invertIfNegative val="0"/>
            <c:bubble3D val="0"/>
            <c:extLst>
              <c:ext xmlns:c16="http://schemas.microsoft.com/office/drawing/2014/chart" uri="{C3380CC4-5D6E-409C-BE32-E72D297353CC}">
                <c16:uniqueId val="{0000000F-5912-4DEE-9D33-E3824289FEF3}"/>
              </c:ext>
            </c:extLst>
          </c:dPt>
          <c:cat>
            <c:numRef>
              <c:f>'Table 6'!$AA$8:$AG$8</c:f>
              <c:numCache>
                <c:formatCode>General</c:formatCode>
                <c:ptCount val="7"/>
                <c:pt idx="0">
                  <c:v>2015</c:v>
                </c:pt>
                <c:pt idx="1">
                  <c:v>2016</c:v>
                </c:pt>
                <c:pt idx="2">
                  <c:v>2017</c:v>
                </c:pt>
                <c:pt idx="3">
                  <c:v>2018</c:v>
                </c:pt>
                <c:pt idx="4">
                  <c:v>2019</c:v>
                </c:pt>
                <c:pt idx="5">
                  <c:v>2020</c:v>
                </c:pt>
                <c:pt idx="6">
                  <c:v>2021</c:v>
                </c:pt>
              </c:numCache>
            </c:numRef>
          </c:cat>
          <c:val>
            <c:numRef>
              <c:f>'Table 6'!$AA$12:$AG$12</c:f>
              <c:numCache>
                <c:formatCode>0%</c:formatCode>
                <c:ptCount val="7"/>
                <c:pt idx="0">
                  <c:v>0.12897538762077188</c:v>
                </c:pt>
                <c:pt idx="1">
                  <c:v>0.13461736064514837</c:v>
                </c:pt>
                <c:pt idx="2">
                  <c:v>0.14039907285398623</c:v>
                </c:pt>
                <c:pt idx="3">
                  <c:v>0.14612737156858679</c:v>
                </c:pt>
                <c:pt idx="4">
                  <c:v>0.15215318320009105</c:v>
                </c:pt>
                <c:pt idx="5">
                  <c:v>0.1581510456383233</c:v>
                </c:pt>
                <c:pt idx="6">
                  <c:v>0.16388709015987535</c:v>
                </c:pt>
              </c:numCache>
            </c:numRef>
          </c:val>
          <c:extLst>
            <c:ext xmlns:c16="http://schemas.microsoft.com/office/drawing/2014/chart" uri="{C3380CC4-5D6E-409C-BE32-E72D297353CC}">
              <c16:uniqueId val="{00000003-7AC9-40E7-8AC8-2C00D93A7643}"/>
            </c:ext>
          </c:extLst>
        </c:ser>
        <c:ser>
          <c:idx val="4"/>
          <c:order val="4"/>
          <c:tx>
            <c:strRef>
              <c:f>'Table 6'!$Z$13</c:f>
              <c:strCache>
                <c:ptCount val="1"/>
                <c:pt idx="0">
                  <c:v>Other Cooling</c:v>
                </c:pt>
              </c:strCache>
            </c:strRef>
          </c:tx>
          <c:spPr>
            <a:solidFill>
              <a:schemeClr val="accent5"/>
            </a:solidFill>
            <a:ln>
              <a:noFill/>
            </a:ln>
            <a:effectLst/>
          </c:spPr>
          <c:invertIfNegative val="0"/>
          <c:dPt>
            <c:idx val="3"/>
            <c:invertIfNegative val="0"/>
            <c:bubble3D val="0"/>
            <c:extLst>
              <c:ext xmlns:c16="http://schemas.microsoft.com/office/drawing/2014/chart" uri="{C3380CC4-5D6E-409C-BE32-E72D297353CC}">
                <c16:uniqueId val="{00000010-5912-4DEE-9D33-E3824289FEF3}"/>
              </c:ext>
            </c:extLst>
          </c:dPt>
          <c:dPt>
            <c:idx val="4"/>
            <c:invertIfNegative val="0"/>
            <c:bubble3D val="0"/>
            <c:extLst>
              <c:ext xmlns:c16="http://schemas.microsoft.com/office/drawing/2014/chart" uri="{C3380CC4-5D6E-409C-BE32-E72D297353CC}">
                <c16:uniqueId val="{00000011-5912-4DEE-9D33-E3824289FEF3}"/>
              </c:ext>
            </c:extLst>
          </c:dPt>
          <c:dPt>
            <c:idx val="5"/>
            <c:invertIfNegative val="0"/>
            <c:bubble3D val="0"/>
            <c:extLst>
              <c:ext xmlns:c16="http://schemas.microsoft.com/office/drawing/2014/chart" uri="{C3380CC4-5D6E-409C-BE32-E72D297353CC}">
                <c16:uniqueId val="{00000012-5912-4DEE-9D33-E3824289FEF3}"/>
              </c:ext>
            </c:extLst>
          </c:dPt>
          <c:dPt>
            <c:idx val="6"/>
            <c:invertIfNegative val="0"/>
            <c:bubble3D val="0"/>
            <c:extLst>
              <c:ext xmlns:c16="http://schemas.microsoft.com/office/drawing/2014/chart" uri="{C3380CC4-5D6E-409C-BE32-E72D297353CC}">
                <c16:uniqueId val="{00000013-5912-4DEE-9D33-E3824289FEF3}"/>
              </c:ext>
            </c:extLst>
          </c:dPt>
          <c:cat>
            <c:numRef>
              <c:f>'Table 6'!$AA$8:$AG$8</c:f>
              <c:numCache>
                <c:formatCode>General</c:formatCode>
                <c:ptCount val="7"/>
                <c:pt idx="0">
                  <c:v>2015</c:v>
                </c:pt>
                <c:pt idx="1">
                  <c:v>2016</c:v>
                </c:pt>
                <c:pt idx="2">
                  <c:v>2017</c:v>
                </c:pt>
                <c:pt idx="3">
                  <c:v>2018</c:v>
                </c:pt>
                <c:pt idx="4">
                  <c:v>2019</c:v>
                </c:pt>
                <c:pt idx="5">
                  <c:v>2020</c:v>
                </c:pt>
                <c:pt idx="6">
                  <c:v>2021</c:v>
                </c:pt>
              </c:numCache>
            </c:numRef>
          </c:cat>
          <c:val>
            <c:numRef>
              <c:f>'Table 6'!$AA$13:$AG$13</c:f>
              <c:numCache>
                <c:formatCode>0%</c:formatCode>
                <c:ptCount val="7"/>
                <c:pt idx="0">
                  <c:v>1.1958685968611993E-2</c:v>
                </c:pt>
                <c:pt idx="1">
                  <c:v>1.2023726418436076E-2</c:v>
                </c:pt>
                <c:pt idx="2">
                  <c:v>1.2145710066383208E-2</c:v>
                </c:pt>
                <c:pt idx="3">
                  <c:v>1.1990275524132232E-2</c:v>
                </c:pt>
                <c:pt idx="4">
                  <c:v>1.1830414141121737E-2</c:v>
                </c:pt>
                <c:pt idx="5">
                  <c:v>1.1685553666759052E-2</c:v>
                </c:pt>
                <c:pt idx="6">
                  <c:v>1.1528534420203296E-2</c:v>
                </c:pt>
              </c:numCache>
            </c:numRef>
          </c:val>
          <c:extLst>
            <c:ext xmlns:c16="http://schemas.microsoft.com/office/drawing/2014/chart" uri="{C3380CC4-5D6E-409C-BE32-E72D297353CC}">
              <c16:uniqueId val="{00000004-7AC9-40E7-8AC8-2C00D93A7643}"/>
            </c:ext>
          </c:extLst>
        </c:ser>
        <c:ser>
          <c:idx val="5"/>
          <c:order val="5"/>
          <c:tx>
            <c:strRef>
              <c:f>'Table 6'!$Z$14</c:f>
              <c:strCache>
                <c:ptCount val="1"/>
                <c:pt idx="0">
                  <c:v>No Cooling</c:v>
                </c:pt>
              </c:strCache>
            </c:strRef>
          </c:tx>
          <c:invertIfNegative val="0"/>
          <c:val>
            <c:numRef>
              <c:f>'Table 6'!$AA$14:$AG$14</c:f>
              <c:numCache>
                <c:formatCode>0%</c:formatCode>
                <c:ptCount val="7"/>
                <c:pt idx="0">
                  <c:v>0.51615031213482465</c:v>
                </c:pt>
                <c:pt idx="1">
                  <c:v>0.49191262652323831</c:v>
                </c:pt>
                <c:pt idx="2">
                  <c:v>0.46034509755939435</c:v>
                </c:pt>
                <c:pt idx="3">
                  <c:v>0.42327183308145638</c:v>
                </c:pt>
                <c:pt idx="4">
                  <c:v>0.38120748204347848</c:v>
                </c:pt>
                <c:pt idx="5">
                  <c:v>0.32999320303503527</c:v>
                </c:pt>
                <c:pt idx="6">
                  <c:v>0.2804326752484847</c:v>
                </c:pt>
              </c:numCache>
            </c:numRef>
          </c:val>
          <c:extLst>
            <c:ext xmlns:c16="http://schemas.microsoft.com/office/drawing/2014/chart" uri="{C3380CC4-5D6E-409C-BE32-E72D297353CC}">
              <c16:uniqueId val="{00000019-2264-4561-8EC1-81A08EAB13FD}"/>
            </c:ext>
          </c:extLst>
        </c:ser>
        <c:dLbls>
          <c:showLegendKey val="0"/>
          <c:showVal val="0"/>
          <c:showCatName val="0"/>
          <c:showSerName val="0"/>
          <c:showPercent val="0"/>
          <c:showBubbleSize val="0"/>
        </c:dLbls>
        <c:gapWidth val="80"/>
        <c:overlap val="100"/>
        <c:axId val="142888960"/>
        <c:axId val="142890880"/>
      </c:barChart>
      <c:catAx>
        <c:axId val="142888960"/>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42890880"/>
        <c:crosses val="autoZero"/>
        <c:auto val="1"/>
        <c:lblAlgn val="ctr"/>
        <c:lblOffset val="100"/>
        <c:noMultiLvlLbl val="0"/>
      </c:catAx>
      <c:valAx>
        <c:axId val="1428908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 of Dwelling Units</a:t>
                </a:r>
              </a:p>
              <a:p>
                <a:pPr>
                  <a:defRPr/>
                </a:pPr>
                <a:endParaRPr lang="en-US"/>
              </a:p>
            </c:rich>
          </c:tx>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142888960"/>
        <c:crosses val="autoZero"/>
        <c:crossBetween val="between"/>
      </c:valAx>
    </c:plotArea>
    <c:legend>
      <c:legendPos val="b"/>
      <c:layout>
        <c:manualLayout>
          <c:xMode val="edge"/>
          <c:yMode val="edge"/>
          <c:x val="0.12776141989689438"/>
          <c:y val="0.85272303578875075"/>
          <c:w val="0.74779334719926427"/>
          <c:h val="0.1109370349324891"/>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solidFill>
            <a:schemeClr val="tx1"/>
          </a:solidFill>
          <a:latin typeface="+mj-lt"/>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95602142855805"/>
          <c:y val="6.9849426716397309E-2"/>
          <c:w val="0.72827359764496458"/>
          <c:h val="0.65906240188875909"/>
        </c:manualLayout>
      </c:layout>
      <c:barChart>
        <c:barDir val="col"/>
        <c:grouping val="stacked"/>
        <c:varyColors val="0"/>
        <c:ser>
          <c:idx val="0"/>
          <c:order val="0"/>
          <c:tx>
            <c:strRef>
              <c:f>'Table 7'!$AB$8</c:f>
              <c:strCache>
                <c:ptCount val="1"/>
                <c:pt idx="0">
                  <c:v>Zonal</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9925-412B-B72C-46B101823902}"/>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9925-412B-B72C-46B101823902}"/>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9925-412B-B72C-46B10182390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13-9925-412B-B72C-46B101823902}"/>
              </c:ext>
            </c:extLst>
          </c:dPt>
          <c:cat>
            <c:numRef>
              <c:f>'Table 7'!$AC$7:$AI$7</c:f>
              <c:numCache>
                <c:formatCode>General</c:formatCode>
                <c:ptCount val="7"/>
                <c:pt idx="0">
                  <c:v>2015</c:v>
                </c:pt>
                <c:pt idx="1">
                  <c:v>2016</c:v>
                </c:pt>
                <c:pt idx="2">
                  <c:v>2017</c:v>
                </c:pt>
                <c:pt idx="3">
                  <c:v>2018</c:v>
                </c:pt>
                <c:pt idx="4">
                  <c:v>2019</c:v>
                </c:pt>
                <c:pt idx="5">
                  <c:v>2020</c:v>
                </c:pt>
                <c:pt idx="6">
                  <c:v>2021</c:v>
                </c:pt>
              </c:numCache>
            </c:numRef>
          </c:cat>
          <c:val>
            <c:numRef>
              <c:f>'Table 7'!$AC$8:$AI$8</c:f>
              <c:numCache>
                <c:formatCode>#,##0</c:formatCode>
                <c:ptCount val="7"/>
                <c:pt idx="0">
                  <c:v>964.59879836811615</c:v>
                </c:pt>
                <c:pt idx="1">
                  <c:v>955.00351436066069</c:v>
                </c:pt>
                <c:pt idx="2">
                  <c:v>939.17487481445414</c:v>
                </c:pt>
                <c:pt idx="3">
                  <c:v>914.07421760689817</c:v>
                </c:pt>
                <c:pt idx="4">
                  <c:v>886.15147415076149</c:v>
                </c:pt>
                <c:pt idx="5">
                  <c:v>838.51046870276184</c:v>
                </c:pt>
                <c:pt idx="6">
                  <c:v>793.92499901613473</c:v>
                </c:pt>
              </c:numCache>
            </c:numRef>
          </c:val>
          <c:extLst>
            <c:ext xmlns:c16="http://schemas.microsoft.com/office/drawing/2014/chart" uri="{C3380CC4-5D6E-409C-BE32-E72D297353CC}">
              <c16:uniqueId val="{00000007-80E0-44A6-946F-1B9A281EAF62}"/>
            </c:ext>
          </c:extLst>
        </c:ser>
        <c:ser>
          <c:idx val="1"/>
          <c:order val="1"/>
          <c:tx>
            <c:strRef>
              <c:f>'Table 7'!$AB$9</c:f>
              <c:strCache>
                <c:ptCount val="1"/>
                <c:pt idx="0">
                  <c:v>FAF Electric</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3-9925-412B-B72C-46B101823902}"/>
              </c:ext>
            </c:extLst>
          </c:dPt>
          <c:dPt>
            <c:idx val="4"/>
            <c:invertIfNegative val="0"/>
            <c:bubble3D val="0"/>
            <c:extLst>
              <c:ext xmlns:c16="http://schemas.microsoft.com/office/drawing/2014/chart" uri="{C3380CC4-5D6E-409C-BE32-E72D297353CC}">
                <c16:uniqueId val="{00000004-9925-412B-B72C-46B101823902}"/>
              </c:ext>
            </c:extLst>
          </c:dPt>
          <c:dPt>
            <c:idx val="5"/>
            <c:invertIfNegative val="0"/>
            <c:bubble3D val="0"/>
            <c:extLst>
              <c:ext xmlns:c16="http://schemas.microsoft.com/office/drawing/2014/chart" uri="{C3380CC4-5D6E-409C-BE32-E72D297353CC}">
                <c16:uniqueId val="{00000005-9925-412B-B72C-46B101823902}"/>
              </c:ext>
            </c:extLst>
          </c:dPt>
          <c:dPt>
            <c:idx val="6"/>
            <c:invertIfNegative val="0"/>
            <c:bubble3D val="0"/>
            <c:extLst>
              <c:ext xmlns:c16="http://schemas.microsoft.com/office/drawing/2014/chart" uri="{C3380CC4-5D6E-409C-BE32-E72D297353CC}">
                <c16:uniqueId val="{00000006-9925-412B-B72C-46B101823902}"/>
              </c:ext>
            </c:extLst>
          </c:dPt>
          <c:cat>
            <c:numRef>
              <c:f>'Table 7'!$AC$7:$AI$7</c:f>
              <c:numCache>
                <c:formatCode>General</c:formatCode>
                <c:ptCount val="7"/>
                <c:pt idx="0">
                  <c:v>2015</c:v>
                </c:pt>
                <c:pt idx="1">
                  <c:v>2016</c:v>
                </c:pt>
                <c:pt idx="2">
                  <c:v>2017</c:v>
                </c:pt>
                <c:pt idx="3">
                  <c:v>2018</c:v>
                </c:pt>
                <c:pt idx="4">
                  <c:v>2019</c:v>
                </c:pt>
                <c:pt idx="5">
                  <c:v>2020</c:v>
                </c:pt>
                <c:pt idx="6">
                  <c:v>2021</c:v>
                </c:pt>
              </c:numCache>
            </c:numRef>
          </c:cat>
          <c:val>
            <c:numRef>
              <c:f>'Table 7'!$AC$9:$AI$9</c:f>
              <c:numCache>
                <c:formatCode>#,##0</c:formatCode>
                <c:ptCount val="7"/>
                <c:pt idx="0">
                  <c:v>432.91958854670224</c:v>
                </c:pt>
                <c:pt idx="1">
                  <c:v>409.06421381195565</c:v>
                </c:pt>
                <c:pt idx="2">
                  <c:v>384.67147063855367</c:v>
                </c:pt>
                <c:pt idx="3">
                  <c:v>359.70861675436913</c:v>
                </c:pt>
                <c:pt idx="4">
                  <c:v>334.19359129662092</c:v>
                </c:pt>
                <c:pt idx="5">
                  <c:v>308.11967316099651</c:v>
                </c:pt>
                <c:pt idx="6">
                  <c:v>281.33908013808548</c:v>
                </c:pt>
              </c:numCache>
            </c:numRef>
          </c:val>
          <c:extLst>
            <c:ext xmlns:c16="http://schemas.microsoft.com/office/drawing/2014/chart" uri="{C3380CC4-5D6E-409C-BE32-E72D297353CC}">
              <c16:uniqueId val="{00000009-80E0-44A6-946F-1B9A281EAF62}"/>
            </c:ext>
          </c:extLst>
        </c:ser>
        <c:ser>
          <c:idx val="2"/>
          <c:order val="2"/>
          <c:tx>
            <c:strRef>
              <c:f>'Table 7'!$AB$10</c:f>
              <c:strCache>
                <c:ptCount val="1"/>
                <c:pt idx="0">
                  <c:v>ASHP</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7-9925-412B-B72C-46B101823902}"/>
              </c:ext>
            </c:extLst>
          </c:dPt>
          <c:dPt>
            <c:idx val="4"/>
            <c:invertIfNegative val="0"/>
            <c:bubble3D val="0"/>
            <c:extLst>
              <c:ext xmlns:c16="http://schemas.microsoft.com/office/drawing/2014/chart" uri="{C3380CC4-5D6E-409C-BE32-E72D297353CC}">
                <c16:uniqueId val="{00000008-9925-412B-B72C-46B101823902}"/>
              </c:ext>
            </c:extLst>
          </c:dPt>
          <c:dPt>
            <c:idx val="5"/>
            <c:invertIfNegative val="0"/>
            <c:bubble3D val="0"/>
            <c:extLst>
              <c:ext xmlns:c16="http://schemas.microsoft.com/office/drawing/2014/chart" uri="{C3380CC4-5D6E-409C-BE32-E72D297353CC}">
                <c16:uniqueId val="{00000009-9925-412B-B72C-46B101823902}"/>
              </c:ext>
            </c:extLst>
          </c:dPt>
          <c:dPt>
            <c:idx val="6"/>
            <c:invertIfNegative val="0"/>
            <c:bubble3D val="0"/>
            <c:extLst>
              <c:ext xmlns:c16="http://schemas.microsoft.com/office/drawing/2014/chart" uri="{C3380CC4-5D6E-409C-BE32-E72D297353CC}">
                <c16:uniqueId val="{0000000A-9925-412B-B72C-46B101823902}"/>
              </c:ext>
            </c:extLst>
          </c:dPt>
          <c:cat>
            <c:numRef>
              <c:f>'Table 7'!$AC$7:$AI$7</c:f>
              <c:numCache>
                <c:formatCode>General</c:formatCode>
                <c:ptCount val="7"/>
                <c:pt idx="0">
                  <c:v>2015</c:v>
                </c:pt>
                <c:pt idx="1">
                  <c:v>2016</c:v>
                </c:pt>
                <c:pt idx="2">
                  <c:v>2017</c:v>
                </c:pt>
                <c:pt idx="3">
                  <c:v>2018</c:v>
                </c:pt>
                <c:pt idx="4">
                  <c:v>2019</c:v>
                </c:pt>
                <c:pt idx="5">
                  <c:v>2020</c:v>
                </c:pt>
                <c:pt idx="6">
                  <c:v>2021</c:v>
                </c:pt>
              </c:numCache>
            </c:numRef>
          </c:cat>
          <c:val>
            <c:numRef>
              <c:f>'Table 7'!$AC$10:$AI$10</c:f>
              <c:numCache>
                <c:formatCode>#,##0</c:formatCode>
                <c:ptCount val="7"/>
                <c:pt idx="0">
                  <c:v>557.63303312724179</c:v>
                </c:pt>
                <c:pt idx="1">
                  <c:v>584.93175090696423</c:v>
                </c:pt>
                <c:pt idx="2">
                  <c:v>614.90035446933155</c:v>
                </c:pt>
                <c:pt idx="3">
                  <c:v>645.66080967192715</c:v>
                </c:pt>
                <c:pt idx="4">
                  <c:v>681.10031720617224</c:v>
                </c:pt>
                <c:pt idx="5">
                  <c:v>727.1321452171926</c:v>
                </c:pt>
                <c:pt idx="6">
                  <c:v>771.25935664023575</c:v>
                </c:pt>
              </c:numCache>
            </c:numRef>
          </c:val>
          <c:extLst>
            <c:ext xmlns:c16="http://schemas.microsoft.com/office/drawing/2014/chart" uri="{C3380CC4-5D6E-409C-BE32-E72D297353CC}">
              <c16:uniqueId val="{0000000B-80E0-44A6-946F-1B9A281EAF62}"/>
            </c:ext>
          </c:extLst>
        </c:ser>
        <c:ser>
          <c:idx val="3"/>
          <c:order val="3"/>
          <c:tx>
            <c:strRef>
              <c:f>'Table 7'!$AB$11</c:f>
              <c:strCache>
                <c:ptCount val="1"/>
                <c:pt idx="0">
                  <c:v>FAF Gas/Other</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0B-9925-412B-B72C-46B101823902}"/>
              </c:ext>
            </c:extLst>
          </c:dPt>
          <c:dPt>
            <c:idx val="4"/>
            <c:invertIfNegative val="0"/>
            <c:bubble3D val="0"/>
            <c:extLst>
              <c:ext xmlns:c16="http://schemas.microsoft.com/office/drawing/2014/chart" uri="{C3380CC4-5D6E-409C-BE32-E72D297353CC}">
                <c16:uniqueId val="{0000000C-9925-412B-B72C-46B101823902}"/>
              </c:ext>
            </c:extLst>
          </c:dPt>
          <c:dPt>
            <c:idx val="5"/>
            <c:invertIfNegative val="0"/>
            <c:bubble3D val="0"/>
            <c:extLst>
              <c:ext xmlns:c16="http://schemas.microsoft.com/office/drawing/2014/chart" uri="{C3380CC4-5D6E-409C-BE32-E72D297353CC}">
                <c16:uniqueId val="{0000000D-9925-412B-B72C-46B101823902}"/>
              </c:ext>
            </c:extLst>
          </c:dPt>
          <c:dPt>
            <c:idx val="6"/>
            <c:invertIfNegative val="0"/>
            <c:bubble3D val="0"/>
            <c:extLst>
              <c:ext xmlns:c16="http://schemas.microsoft.com/office/drawing/2014/chart" uri="{C3380CC4-5D6E-409C-BE32-E72D297353CC}">
                <c16:uniqueId val="{0000000E-9925-412B-B72C-46B101823902}"/>
              </c:ext>
            </c:extLst>
          </c:dPt>
          <c:cat>
            <c:numRef>
              <c:f>'Table 7'!$AC$7:$AI$7</c:f>
              <c:numCache>
                <c:formatCode>General</c:formatCode>
                <c:ptCount val="7"/>
                <c:pt idx="0">
                  <c:v>2015</c:v>
                </c:pt>
                <c:pt idx="1">
                  <c:v>2016</c:v>
                </c:pt>
                <c:pt idx="2">
                  <c:v>2017</c:v>
                </c:pt>
                <c:pt idx="3">
                  <c:v>2018</c:v>
                </c:pt>
                <c:pt idx="4">
                  <c:v>2019</c:v>
                </c:pt>
                <c:pt idx="5">
                  <c:v>2020</c:v>
                </c:pt>
                <c:pt idx="6">
                  <c:v>2021</c:v>
                </c:pt>
              </c:numCache>
            </c:numRef>
          </c:cat>
          <c:val>
            <c:numRef>
              <c:f>'Table 7'!$AC$11:$AI$11</c:f>
              <c:numCache>
                <c:formatCode>#,##0</c:formatCode>
                <c:ptCount val="7"/>
                <c:pt idx="0">
                  <c:v>132.35770429589914</c:v>
                </c:pt>
                <c:pt idx="1">
                  <c:v>133.32696204241736</c:v>
                </c:pt>
                <c:pt idx="2">
                  <c:v>134.23795957646786</c:v>
                </c:pt>
                <c:pt idx="3">
                  <c:v>135.96962604377779</c:v>
                </c:pt>
                <c:pt idx="4">
                  <c:v>137.85178146792131</c:v>
                </c:pt>
                <c:pt idx="5">
                  <c:v>140.36397989022686</c:v>
                </c:pt>
                <c:pt idx="6">
                  <c:v>142.65655369323406</c:v>
                </c:pt>
              </c:numCache>
            </c:numRef>
          </c:val>
          <c:extLst>
            <c:ext xmlns:c16="http://schemas.microsoft.com/office/drawing/2014/chart" uri="{C3380CC4-5D6E-409C-BE32-E72D297353CC}">
              <c16:uniqueId val="{0000000D-80E0-44A6-946F-1B9A281EAF62}"/>
            </c:ext>
          </c:extLst>
        </c:ser>
        <c:ser>
          <c:idx val="4"/>
          <c:order val="4"/>
          <c:tx>
            <c:strRef>
              <c:f>'Table 7'!$AB$12</c:f>
              <c:strCache>
                <c:ptCount val="1"/>
                <c:pt idx="0">
                  <c:v>DHP</c:v>
                </c:pt>
              </c:strCache>
            </c:strRef>
          </c:tx>
          <c:spPr>
            <a:solidFill>
              <a:schemeClr val="accent5"/>
            </a:solidFill>
          </c:spPr>
          <c:invertIfNegative val="0"/>
          <c:dPt>
            <c:idx val="3"/>
            <c:invertIfNegative val="0"/>
            <c:bubble3D val="0"/>
            <c:extLst>
              <c:ext xmlns:c16="http://schemas.microsoft.com/office/drawing/2014/chart" uri="{C3380CC4-5D6E-409C-BE32-E72D297353CC}">
                <c16:uniqueId val="{0000000F-9925-412B-B72C-46B101823902}"/>
              </c:ext>
            </c:extLst>
          </c:dPt>
          <c:dPt>
            <c:idx val="4"/>
            <c:invertIfNegative val="0"/>
            <c:bubble3D val="0"/>
            <c:extLst>
              <c:ext xmlns:c16="http://schemas.microsoft.com/office/drawing/2014/chart" uri="{C3380CC4-5D6E-409C-BE32-E72D297353CC}">
                <c16:uniqueId val="{00000010-9925-412B-B72C-46B101823902}"/>
              </c:ext>
            </c:extLst>
          </c:dPt>
          <c:dPt>
            <c:idx val="5"/>
            <c:invertIfNegative val="0"/>
            <c:bubble3D val="0"/>
            <c:extLst>
              <c:ext xmlns:c16="http://schemas.microsoft.com/office/drawing/2014/chart" uri="{C3380CC4-5D6E-409C-BE32-E72D297353CC}">
                <c16:uniqueId val="{00000011-9925-412B-B72C-46B101823902}"/>
              </c:ext>
            </c:extLst>
          </c:dPt>
          <c:dPt>
            <c:idx val="6"/>
            <c:invertIfNegative val="0"/>
            <c:bubble3D val="0"/>
            <c:extLst>
              <c:ext xmlns:c16="http://schemas.microsoft.com/office/drawing/2014/chart" uri="{C3380CC4-5D6E-409C-BE32-E72D297353CC}">
                <c16:uniqueId val="{00000012-9925-412B-B72C-46B101823902}"/>
              </c:ext>
            </c:extLst>
          </c:dPt>
          <c:cat>
            <c:numRef>
              <c:f>'Table 7'!$AC$7:$AI$7</c:f>
              <c:numCache>
                <c:formatCode>General</c:formatCode>
                <c:ptCount val="7"/>
                <c:pt idx="0">
                  <c:v>2015</c:v>
                </c:pt>
                <c:pt idx="1">
                  <c:v>2016</c:v>
                </c:pt>
                <c:pt idx="2">
                  <c:v>2017</c:v>
                </c:pt>
                <c:pt idx="3">
                  <c:v>2018</c:v>
                </c:pt>
                <c:pt idx="4">
                  <c:v>2019</c:v>
                </c:pt>
                <c:pt idx="5">
                  <c:v>2020</c:v>
                </c:pt>
                <c:pt idx="6">
                  <c:v>2021</c:v>
                </c:pt>
              </c:numCache>
            </c:numRef>
          </c:cat>
          <c:val>
            <c:numRef>
              <c:f>'Table 7'!$AC$12:$AI$12</c:f>
              <c:numCache>
                <c:formatCode>#,##0</c:formatCode>
                <c:ptCount val="7"/>
                <c:pt idx="0">
                  <c:v>137.16124689667191</c:v>
                </c:pt>
                <c:pt idx="1">
                  <c:v>156.88424605143317</c:v>
                </c:pt>
                <c:pt idx="2">
                  <c:v>181.98870522364734</c:v>
                </c:pt>
                <c:pt idx="3">
                  <c:v>210.92144833663428</c:v>
                </c:pt>
                <c:pt idx="4">
                  <c:v>239.61487187393624</c:v>
                </c:pt>
                <c:pt idx="5">
                  <c:v>273.50312198168058</c:v>
                </c:pt>
                <c:pt idx="6">
                  <c:v>306.8219914759311</c:v>
                </c:pt>
              </c:numCache>
            </c:numRef>
          </c:val>
          <c:extLst>
            <c:ext xmlns:c16="http://schemas.microsoft.com/office/drawing/2014/chart" uri="{C3380CC4-5D6E-409C-BE32-E72D297353CC}">
              <c16:uniqueId val="{00000000-7654-4DEE-97AD-4238240367C7}"/>
            </c:ext>
          </c:extLst>
        </c:ser>
        <c:ser>
          <c:idx val="5"/>
          <c:order val="5"/>
          <c:tx>
            <c:strRef>
              <c:f>'Table 7'!$AB$13</c:f>
              <c:strCache>
                <c:ptCount val="1"/>
                <c:pt idx="0">
                  <c:v>Other</c:v>
                </c:pt>
              </c:strCache>
            </c:strRef>
          </c:tx>
          <c:spPr>
            <a:solidFill>
              <a:schemeClr val="accent6">
                <a:lumMod val="85000"/>
              </a:schemeClr>
            </a:solidFill>
          </c:spPr>
          <c:invertIfNegative val="0"/>
          <c:cat>
            <c:numRef>
              <c:f>'Table 7'!$AC$7:$AI$7</c:f>
              <c:numCache>
                <c:formatCode>General</c:formatCode>
                <c:ptCount val="7"/>
                <c:pt idx="0">
                  <c:v>2015</c:v>
                </c:pt>
                <c:pt idx="1">
                  <c:v>2016</c:v>
                </c:pt>
                <c:pt idx="2">
                  <c:v>2017</c:v>
                </c:pt>
                <c:pt idx="3">
                  <c:v>2018</c:v>
                </c:pt>
                <c:pt idx="4">
                  <c:v>2019</c:v>
                </c:pt>
                <c:pt idx="5">
                  <c:v>2020</c:v>
                </c:pt>
                <c:pt idx="6">
                  <c:v>2021</c:v>
                </c:pt>
              </c:numCache>
            </c:numRef>
          </c:cat>
          <c:val>
            <c:numRef>
              <c:f>'Table 7'!$AC$13:$AI$13</c:f>
              <c:numCache>
                <c:formatCode>#,##0</c:formatCode>
                <c:ptCount val="7"/>
                <c:pt idx="0">
                  <c:v>22.489776132510908</c:v>
                </c:pt>
                <c:pt idx="1">
                  <c:v>21.616345425446724</c:v>
                </c:pt>
                <c:pt idx="2">
                  <c:v>22.904111696069027</c:v>
                </c:pt>
                <c:pt idx="3">
                  <c:v>24.179988331888346</c:v>
                </c:pt>
                <c:pt idx="4">
                  <c:v>25.373479604110464</c:v>
                </c:pt>
                <c:pt idx="5">
                  <c:v>26.783168631246756</c:v>
                </c:pt>
                <c:pt idx="6">
                  <c:v>27.929847228728676</c:v>
                </c:pt>
              </c:numCache>
            </c:numRef>
          </c:val>
          <c:extLst>
            <c:ext xmlns:c16="http://schemas.microsoft.com/office/drawing/2014/chart" uri="{C3380CC4-5D6E-409C-BE32-E72D297353CC}">
              <c16:uniqueId val="{00000000-7A33-416C-A30C-081154B2D9F1}"/>
            </c:ext>
          </c:extLst>
        </c:ser>
        <c:dLbls>
          <c:showLegendKey val="0"/>
          <c:showVal val="0"/>
          <c:showCatName val="0"/>
          <c:showSerName val="0"/>
          <c:showPercent val="0"/>
          <c:showBubbleSize val="0"/>
        </c:dLbls>
        <c:gapWidth val="80"/>
        <c:overlap val="100"/>
        <c:axId val="142979840"/>
        <c:axId val="142981760"/>
      </c:barChart>
      <c:catAx>
        <c:axId val="142979840"/>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42981760"/>
        <c:crosses val="autoZero"/>
        <c:auto val="1"/>
        <c:lblAlgn val="ctr"/>
        <c:lblOffset val="100"/>
        <c:noMultiLvlLbl val="0"/>
      </c:catAx>
      <c:valAx>
        <c:axId val="14298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Consumption (aMW at Busbar)</a:t>
                </a:r>
              </a:p>
            </c:rich>
          </c:tx>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142979840"/>
        <c:crosses val="autoZero"/>
        <c:crossBetween val="between"/>
      </c:valAx>
    </c:plotArea>
    <c:legend>
      <c:legendPos val="b"/>
      <c:layout>
        <c:manualLayout>
          <c:xMode val="edge"/>
          <c:yMode val="edge"/>
          <c:x val="0.1128522444610324"/>
          <c:y val="0.84600987077572254"/>
          <c:w val="0.79015279386801784"/>
          <c:h val="6.1486141983448241E-2"/>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latin typeface="+mj-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66762796625731"/>
          <c:y val="3.6592528481833711E-2"/>
          <c:w val="0.80615404555911996"/>
          <c:h val="0.69381997994296019"/>
        </c:manualLayout>
      </c:layout>
      <c:barChart>
        <c:barDir val="col"/>
        <c:grouping val="stacked"/>
        <c:varyColors val="0"/>
        <c:ser>
          <c:idx val="0"/>
          <c:order val="0"/>
          <c:tx>
            <c:strRef>
              <c:f>'Table 8'!$AA$6</c:f>
              <c:strCache>
                <c:ptCount val="1"/>
                <c:pt idx="0">
                  <c:v>CAC</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F3FA-4857-9C9B-C4E76AD10EE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F3FA-4857-9C9B-C4E76AD10EE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12-F3FA-4857-9C9B-C4E76AD10EE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13-F3FA-4857-9C9B-C4E76AD10EE7}"/>
              </c:ext>
            </c:extLst>
          </c:dPt>
          <c:cat>
            <c:numRef>
              <c:f>'Table 8'!$AB$5:$AH$5</c:f>
              <c:numCache>
                <c:formatCode>General</c:formatCode>
                <c:ptCount val="7"/>
                <c:pt idx="0">
                  <c:v>2015</c:v>
                </c:pt>
                <c:pt idx="1">
                  <c:v>2016</c:v>
                </c:pt>
                <c:pt idx="2">
                  <c:v>2017</c:v>
                </c:pt>
                <c:pt idx="3">
                  <c:v>2018</c:v>
                </c:pt>
                <c:pt idx="4">
                  <c:v>2019</c:v>
                </c:pt>
                <c:pt idx="5">
                  <c:v>2020</c:v>
                </c:pt>
                <c:pt idx="6">
                  <c:v>2021</c:v>
                </c:pt>
              </c:numCache>
            </c:numRef>
          </c:cat>
          <c:val>
            <c:numRef>
              <c:f>'Table 8'!$AB$6:$AH$6</c:f>
              <c:numCache>
                <c:formatCode>#,##0</c:formatCode>
                <c:ptCount val="7"/>
                <c:pt idx="0">
                  <c:v>152.05911017809527</c:v>
                </c:pt>
                <c:pt idx="1">
                  <c:v>155.43598134017233</c:v>
                </c:pt>
                <c:pt idx="2">
                  <c:v>161.53897213710081</c:v>
                </c:pt>
                <c:pt idx="3">
                  <c:v>171.10603343298177</c:v>
                </c:pt>
                <c:pt idx="4">
                  <c:v>183.33933720900583</c:v>
                </c:pt>
                <c:pt idx="5">
                  <c:v>199.52018441021573</c:v>
                </c:pt>
                <c:pt idx="6">
                  <c:v>215.31040084008055</c:v>
                </c:pt>
              </c:numCache>
            </c:numRef>
          </c:val>
          <c:extLst>
            <c:ext xmlns:c16="http://schemas.microsoft.com/office/drawing/2014/chart" uri="{C3380CC4-5D6E-409C-BE32-E72D297353CC}">
              <c16:uniqueId val="{00000000-628D-4166-9024-5944239E3892}"/>
            </c:ext>
          </c:extLst>
        </c:ser>
        <c:ser>
          <c:idx val="1"/>
          <c:order val="1"/>
          <c:tx>
            <c:strRef>
              <c:f>'Table 8'!$AA$7</c:f>
              <c:strCache>
                <c:ptCount val="1"/>
                <c:pt idx="0">
                  <c:v>ASHP</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2-F3FA-4857-9C9B-C4E76AD10EE7}"/>
              </c:ext>
            </c:extLst>
          </c:dPt>
          <c:dPt>
            <c:idx val="4"/>
            <c:invertIfNegative val="0"/>
            <c:bubble3D val="0"/>
            <c:extLst>
              <c:ext xmlns:c16="http://schemas.microsoft.com/office/drawing/2014/chart" uri="{C3380CC4-5D6E-409C-BE32-E72D297353CC}">
                <c16:uniqueId val="{00000003-F3FA-4857-9C9B-C4E76AD10EE7}"/>
              </c:ext>
            </c:extLst>
          </c:dPt>
          <c:dPt>
            <c:idx val="5"/>
            <c:invertIfNegative val="0"/>
            <c:bubble3D val="0"/>
            <c:extLst>
              <c:ext xmlns:c16="http://schemas.microsoft.com/office/drawing/2014/chart" uri="{C3380CC4-5D6E-409C-BE32-E72D297353CC}">
                <c16:uniqueId val="{00000004-F3FA-4857-9C9B-C4E76AD10EE7}"/>
              </c:ext>
            </c:extLst>
          </c:dPt>
          <c:dPt>
            <c:idx val="6"/>
            <c:invertIfNegative val="0"/>
            <c:bubble3D val="0"/>
            <c:extLst>
              <c:ext xmlns:c16="http://schemas.microsoft.com/office/drawing/2014/chart" uri="{C3380CC4-5D6E-409C-BE32-E72D297353CC}">
                <c16:uniqueId val="{00000005-F3FA-4857-9C9B-C4E76AD10EE7}"/>
              </c:ext>
            </c:extLst>
          </c:dPt>
          <c:cat>
            <c:numRef>
              <c:f>'Table 8'!$AB$5:$AH$5</c:f>
              <c:numCache>
                <c:formatCode>General</c:formatCode>
                <c:ptCount val="7"/>
                <c:pt idx="0">
                  <c:v>2015</c:v>
                </c:pt>
                <c:pt idx="1">
                  <c:v>2016</c:v>
                </c:pt>
                <c:pt idx="2">
                  <c:v>2017</c:v>
                </c:pt>
                <c:pt idx="3">
                  <c:v>2018</c:v>
                </c:pt>
                <c:pt idx="4">
                  <c:v>2019</c:v>
                </c:pt>
                <c:pt idx="5">
                  <c:v>2020</c:v>
                </c:pt>
                <c:pt idx="6">
                  <c:v>2021</c:v>
                </c:pt>
              </c:numCache>
            </c:numRef>
          </c:cat>
          <c:val>
            <c:numRef>
              <c:f>'Table 8'!$AB$7:$AH$7</c:f>
              <c:numCache>
                <c:formatCode>#,##0</c:formatCode>
                <c:ptCount val="7"/>
                <c:pt idx="0">
                  <c:v>95.11125798924337</c:v>
                </c:pt>
                <c:pt idx="1">
                  <c:v>96.156370065277798</c:v>
                </c:pt>
                <c:pt idx="2">
                  <c:v>97.964381109795028</c:v>
                </c:pt>
                <c:pt idx="3">
                  <c:v>99.859212257027849</c:v>
                </c:pt>
                <c:pt idx="4">
                  <c:v>102.37067302642713</c:v>
                </c:pt>
                <c:pt idx="5">
                  <c:v>106.16365140674876</c:v>
                </c:pt>
                <c:pt idx="6">
                  <c:v>109.54682212429518</c:v>
                </c:pt>
              </c:numCache>
            </c:numRef>
          </c:val>
          <c:extLst>
            <c:ext xmlns:c16="http://schemas.microsoft.com/office/drawing/2014/chart" uri="{C3380CC4-5D6E-409C-BE32-E72D297353CC}">
              <c16:uniqueId val="{00000001-628D-4166-9024-5944239E3892}"/>
            </c:ext>
          </c:extLst>
        </c:ser>
        <c:ser>
          <c:idx val="2"/>
          <c:order val="2"/>
          <c:tx>
            <c:strRef>
              <c:f>'Table 8'!$AA$8</c:f>
              <c:strCache>
                <c:ptCount val="1"/>
                <c:pt idx="0">
                  <c:v>DHP</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6-F3FA-4857-9C9B-C4E76AD10EE7}"/>
              </c:ext>
            </c:extLst>
          </c:dPt>
          <c:dPt>
            <c:idx val="4"/>
            <c:invertIfNegative val="0"/>
            <c:bubble3D val="0"/>
            <c:extLst>
              <c:ext xmlns:c16="http://schemas.microsoft.com/office/drawing/2014/chart" uri="{C3380CC4-5D6E-409C-BE32-E72D297353CC}">
                <c16:uniqueId val="{00000007-F3FA-4857-9C9B-C4E76AD10EE7}"/>
              </c:ext>
            </c:extLst>
          </c:dPt>
          <c:dPt>
            <c:idx val="5"/>
            <c:invertIfNegative val="0"/>
            <c:bubble3D val="0"/>
            <c:extLst>
              <c:ext xmlns:c16="http://schemas.microsoft.com/office/drawing/2014/chart" uri="{C3380CC4-5D6E-409C-BE32-E72D297353CC}">
                <c16:uniqueId val="{00000008-F3FA-4857-9C9B-C4E76AD10EE7}"/>
              </c:ext>
            </c:extLst>
          </c:dPt>
          <c:dPt>
            <c:idx val="6"/>
            <c:invertIfNegative val="0"/>
            <c:bubble3D val="0"/>
            <c:extLst>
              <c:ext xmlns:c16="http://schemas.microsoft.com/office/drawing/2014/chart" uri="{C3380CC4-5D6E-409C-BE32-E72D297353CC}">
                <c16:uniqueId val="{00000009-F3FA-4857-9C9B-C4E76AD10EE7}"/>
              </c:ext>
            </c:extLst>
          </c:dPt>
          <c:cat>
            <c:numRef>
              <c:f>'Table 8'!$AB$5:$AH$5</c:f>
              <c:numCache>
                <c:formatCode>General</c:formatCode>
                <c:ptCount val="7"/>
                <c:pt idx="0">
                  <c:v>2015</c:v>
                </c:pt>
                <c:pt idx="1">
                  <c:v>2016</c:v>
                </c:pt>
                <c:pt idx="2">
                  <c:v>2017</c:v>
                </c:pt>
                <c:pt idx="3">
                  <c:v>2018</c:v>
                </c:pt>
                <c:pt idx="4">
                  <c:v>2019</c:v>
                </c:pt>
                <c:pt idx="5">
                  <c:v>2020</c:v>
                </c:pt>
                <c:pt idx="6">
                  <c:v>2021</c:v>
                </c:pt>
              </c:numCache>
            </c:numRef>
          </c:cat>
          <c:val>
            <c:numRef>
              <c:f>'Table 8'!$AB$8:$AH$8</c:f>
              <c:numCache>
                <c:formatCode>#,##0</c:formatCode>
                <c:ptCount val="7"/>
                <c:pt idx="0">
                  <c:v>5.5484244255870347</c:v>
                </c:pt>
                <c:pt idx="1">
                  <c:v>6.3941601742812306</c:v>
                </c:pt>
                <c:pt idx="2">
                  <c:v>7.4591991056808835</c:v>
                </c:pt>
                <c:pt idx="3">
                  <c:v>8.6786767284502169</c:v>
                </c:pt>
                <c:pt idx="4">
                  <c:v>9.889865150147628</c:v>
                </c:pt>
                <c:pt idx="5">
                  <c:v>11.30526671513045</c:v>
                </c:pt>
                <c:pt idx="6">
                  <c:v>12.704679392859727</c:v>
                </c:pt>
              </c:numCache>
            </c:numRef>
          </c:val>
          <c:extLst>
            <c:ext xmlns:c16="http://schemas.microsoft.com/office/drawing/2014/chart" uri="{C3380CC4-5D6E-409C-BE32-E72D297353CC}">
              <c16:uniqueId val="{00000002-628D-4166-9024-5944239E3892}"/>
            </c:ext>
          </c:extLst>
        </c:ser>
        <c:ser>
          <c:idx val="3"/>
          <c:order val="3"/>
          <c:tx>
            <c:strRef>
              <c:f>'Table 8'!$AA$9</c:f>
              <c:strCache>
                <c:ptCount val="1"/>
                <c:pt idx="0">
                  <c:v>RAC/PTAC/PTHP</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0A-F3FA-4857-9C9B-C4E76AD10EE7}"/>
              </c:ext>
            </c:extLst>
          </c:dPt>
          <c:dPt>
            <c:idx val="4"/>
            <c:invertIfNegative val="0"/>
            <c:bubble3D val="0"/>
            <c:extLst>
              <c:ext xmlns:c16="http://schemas.microsoft.com/office/drawing/2014/chart" uri="{C3380CC4-5D6E-409C-BE32-E72D297353CC}">
                <c16:uniqueId val="{0000000B-F3FA-4857-9C9B-C4E76AD10EE7}"/>
              </c:ext>
            </c:extLst>
          </c:dPt>
          <c:dPt>
            <c:idx val="5"/>
            <c:invertIfNegative val="0"/>
            <c:bubble3D val="0"/>
            <c:extLst>
              <c:ext xmlns:c16="http://schemas.microsoft.com/office/drawing/2014/chart" uri="{C3380CC4-5D6E-409C-BE32-E72D297353CC}">
                <c16:uniqueId val="{0000000C-F3FA-4857-9C9B-C4E76AD10EE7}"/>
              </c:ext>
            </c:extLst>
          </c:dPt>
          <c:dPt>
            <c:idx val="6"/>
            <c:invertIfNegative val="0"/>
            <c:bubble3D val="0"/>
            <c:extLst>
              <c:ext xmlns:c16="http://schemas.microsoft.com/office/drawing/2014/chart" uri="{C3380CC4-5D6E-409C-BE32-E72D297353CC}">
                <c16:uniqueId val="{0000000D-F3FA-4857-9C9B-C4E76AD10EE7}"/>
              </c:ext>
            </c:extLst>
          </c:dPt>
          <c:cat>
            <c:numRef>
              <c:f>'Table 8'!$AB$5:$AH$5</c:f>
              <c:numCache>
                <c:formatCode>General</c:formatCode>
                <c:ptCount val="7"/>
                <c:pt idx="0">
                  <c:v>2015</c:v>
                </c:pt>
                <c:pt idx="1">
                  <c:v>2016</c:v>
                </c:pt>
                <c:pt idx="2">
                  <c:v>2017</c:v>
                </c:pt>
                <c:pt idx="3">
                  <c:v>2018</c:v>
                </c:pt>
                <c:pt idx="4">
                  <c:v>2019</c:v>
                </c:pt>
                <c:pt idx="5">
                  <c:v>2020</c:v>
                </c:pt>
                <c:pt idx="6">
                  <c:v>2021</c:v>
                </c:pt>
              </c:numCache>
            </c:numRef>
          </c:cat>
          <c:val>
            <c:numRef>
              <c:f>'Table 8'!$AB$9:$AH$9</c:f>
              <c:numCache>
                <c:formatCode>#,##0</c:formatCode>
                <c:ptCount val="7"/>
                <c:pt idx="0">
                  <c:v>25.056395534724277</c:v>
                </c:pt>
                <c:pt idx="1">
                  <c:v>26.074995780247985</c:v>
                </c:pt>
                <c:pt idx="2">
                  <c:v>27.171969610559184</c:v>
                </c:pt>
                <c:pt idx="3">
                  <c:v>28.30026654751876</c:v>
                </c:pt>
                <c:pt idx="4">
                  <c:v>29.540245443893134</c:v>
                </c:pt>
                <c:pt idx="5">
                  <c:v>30.777836357085935</c:v>
                </c:pt>
                <c:pt idx="6">
                  <c:v>32.009974402774233</c:v>
                </c:pt>
              </c:numCache>
            </c:numRef>
          </c:val>
          <c:extLst>
            <c:ext xmlns:c16="http://schemas.microsoft.com/office/drawing/2014/chart" uri="{C3380CC4-5D6E-409C-BE32-E72D297353CC}">
              <c16:uniqueId val="{00000003-628D-4166-9024-5944239E3892}"/>
            </c:ext>
          </c:extLst>
        </c:ser>
        <c:ser>
          <c:idx val="4"/>
          <c:order val="4"/>
          <c:tx>
            <c:strRef>
              <c:f>'Table 8'!$AA$10</c:f>
              <c:strCache>
                <c:ptCount val="1"/>
                <c:pt idx="0">
                  <c:v>Other</c:v>
                </c:pt>
              </c:strCache>
            </c:strRef>
          </c:tx>
          <c:spPr>
            <a:solidFill>
              <a:schemeClr val="accent5">
                <a:lumMod val="60000"/>
                <a:lumOff val="40000"/>
              </a:schemeClr>
            </a:solidFill>
            <a:ln>
              <a:noFill/>
            </a:ln>
            <a:effectLst/>
          </c:spPr>
          <c:invertIfNegative val="0"/>
          <c:dPt>
            <c:idx val="3"/>
            <c:invertIfNegative val="0"/>
            <c:bubble3D val="0"/>
            <c:extLst>
              <c:ext xmlns:c16="http://schemas.microsoft.com/office/drawing/2014/chart" uri="{C3380CC4-5D6E-409C-BE32-E72D297353CC}">
                <c16:uniqueId val="{0000000E-F3FA-4857-9C9B-C4E76AD10EE7}"/>
              </c:ext>
            </c:extLst>
          </c:dPt>
          <c:dPt>
            <c:idx val="4"/>
            <c:invertIfNegative val="0"/>
            <c:bubble3D val="0"/>
            <c:extLst>
              <c:ext xmlns:c16="http://schemas.microsoft.com/office/drawing/2014/chart" uri="{C3380CC4-5D6E-409C-BE32-E72D297353CC}">
                <c16:uniqueId val="{0000000F-F3FA-4857-9C9B-C4E76AD10EE7}"/>
              </c:ext>
            </c:extLst>
          </c:dPt>
          <c:dPt>
            <c:idx val="5"/>
            <c:invertIfNegative val="0"/>
            <c:bubble3D val="0"/>
            <c:extLst>
              <c:ext xmlns:c16="http://schemas.microsoft.com/office/drawing/2014/chart" uri="{C3380CC4-5D6E-409C-BE32-E72D297353CC}">
                <c16:uniqueId val="{00000010-F3FA-4857-9C9B-C4E76AD10EE7}"/>
              </c:ext>
            </c:extLst>
          </c:dPt>
          <c:dPt>
            <c:idx val="6"/>
            <c:invertIfNegative val="0"/>
            <c:bubble3D val="0"/>
            <c:extLst>
              <c:ext xmlns:c16="http://schemas.microsoft.com/office/drawing/2014/chart" uri="{C3380CC4-5D6E-409C-BE32-E72D297353CC}">
                <c16:uniqueId val="{00000011-F3FA-4857-9C9B-C4E76AD10EE7}"/>
              </c:ext>
            </c:extLst>
          </c:dPt>
          <c:cat>
            <c:numRef>
              <c:f>'Table 8'!$AB$5:$AH$5</c:f>
              <c:numCache>
                <c:formatCode>General</c:formatCode>
                <c:ptCount val="7"/>
                <c:pt idx="0">
                  <c:v>2015</c:v>
                </c:pt>
                <c:pt idx="1">
                  <c:v>2016</c:v>
                </c:pt>
                <c:pt idx="2">
                  <c:v>2017</c:v>
                </c:pt>
                <c:pt idx="3">
                  <c:v>2018</c:v>
                </c:pt>
                <c:pt idx="4">
                  <c:v>2019</c:v>
                </c:pt>
                <c:pt idx="5">
                  <c:v>2020</c:v>
                </c:pt>
                <c:pt idx="6">
                  <c:v>2021</c:v>
                </c:pt>
              </c:numCache>
            </c:numRef>
          </c:cat>
          <c:val>
            <c:numRef>
              <c:f>'Table 8'!$AB$10:$AH$10</c:f>
              <c:numCache>
                <c:formatCode>#,##0</c:formatCode>
                <c:ptCount val="7"/>
                <c:pt idx="0">
                  <c:v>2.6027614245905899</c:v>
                </c:pt>
                <c:pt idx="1">
                  <c:v>2.6889412715400449</c:v>
                </c:pt>
                <c:pt idx="2">
                  <c:v>2.8061965903524717</c:v>
                </c:pt>
                <c:pt idx="3">
                  <c:v>2.7995319654070636</c:v>
                </c:pt>
                <c:pt idx="4">
                  <c:v>2.7923103811784573</c:v>
                </c:pt>
                <c:pt idx="5">
                  <c:v>2.788188831799296</c:v>
                </c:pt>
                <c:pt idx="6">
                  <c:v>2.7799566824261372</c:v>
                </c:pt>
              </c:numCache>
            </c:numRef>
          </c:val>
          <c:extLst>
            <c:ext xmlns:c16="http://schemas.microsoft.com/office/drawing/2014/chart" uri="{C3380CC4-5D6E-409C-BE32-E72D297353CC}">
              <c16:uniqueId val="{00000004-628D-4166-9024-5944239E3892}"/>
            </c:ext>
          </c:extLst>
        </c:ser>
        <c:dLbls>
          <c:showLegendKey val="0"/>
          <c:showVal val="0"/>
          <c:showCatName val="0"/>
          <c:showSerName val="0"/>
          <c:showPercent val="0"/>
          <c:showBubbleSize val="0"/>
        </c:dLbls>
        <c:gapWidth val="80"/>
        <c:overlap val="100"/>
        <c:axId val="48571136"/>
        <c:axId val="48573056"/>
      </c:barChart>
      <c:catAx>
        <c:axId val="48571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573056"/>
        <c:crosses val="autoZero"/>
        <c:auto val="1"/>
        <c:lblAlgn val="ctr"/>
        <c:lblOffset val="100"/>
        <c:noMultiLvlLbl val="0"/>
      </c:catAx>
      <c:valAx>
        <c:axId val="48573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Consumption (aMW at Busbar)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8571136"/>
        <c:crosses val="autoZero"/>
        <c:crossBetween val="between"/>
      </c:valAx>
      <c:spPr>
        <a:noFill/>
        <a:ln>
          <a:noFill/>
        </a:ln>
        <a:effectLst/>
      </c:spPr>
    </c:plotArea>
    <c:legend>
      <c:legendPos val="b"/>
      <c:layout>
        <c:manualLayout>
          <c:xMode val="edge"/>
          <c:yMode val="edge"/>
          <c:x val="8.0697536264757022E-2"/>
          <c:y val="0.84907889742404397"/>
          <c:w val="0.8879876435198687"/>
          <c:h val="6.02607218269728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1924759405073"/>
          <c:y val="3.7381367957800046E-2"/>
          <c:w val="0.77592519685039374"/>
          <c:h val="0.69680037679606155"/>
        </c:manualLayout>
      </c:layout>
      <c:barChart>
        <c:barDir val="col"/>
        <c:grouping val="stacked"/>
        <c:varyColors val="0"/>
        <c:ser>
          <c:idx val="0"/>
          <c:order val="0"/>
          <c:tx>
            <c:strRef>
              <c:f>'Table 9'!$AB$12</c:f>
              <c:strCache>
                <c:ptCount val="1"/>
                <c:pt idx="0">
                  <c:v>Zonal</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1-84DD-4D25-8F07-0003139CA55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3-84DD-4D25-8F07-0003139CA550}"/>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84DD-4D25-8F07-0003139CA55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84DD-4D25-8F07-0003139CA550}"/>
              </c:ext>
            </c:extLst>
          </c:dPt>
          <c:cat>
            <c:numRef>
              <c:f>'Table 9'!$E$39:$K$39</c:f>
              <c:numCache>
                <c:formatCode>General</c:formatCode>
                <c:ptCount val="7"/>
                <c:pt idx="0">
                  <c:v>2015</c:v>
                </c:pt>
                <c:pt idx="1">
                  <c:v>2016</c:v>
                </c:pt>
                <c:pt idx="2">
                  <c:v>2017</c:v>
                </c:pt>
                <c:pt idx="3">
                  <c:v>2018</c:v>
                </c:pt>
                <c:pt idx="4">
                  <c:v>2019</c:v>
                </c:pt>
                <c:pt idx="5">
                  <c:v>2020</c:v>
                </c:pt>
                <c:pt idx="6">
                  <c:v>2021</c:v>
                </c:pt>
              </c:numCache>
            </c:numRef>
          </c:cat>
          <c:val>
            <c:numRef>
              <c:f>'Table 9'!$AC$12:$AI$12</c:f>
              <c:numCache>
                <c:formatCode>#,##0</c:formatCode>
                <c:ptCount val="7"/>
                <c:pt idx="0">
                  <c:v>2109.1425627855119</c:v>
                </c:pt>
                <c:pt idx="1">
                  <c:v>2085.0095800149747</c:v>
                </c:pt>
                <c:pt idx="2">
                  <c:v>2048.3046335537292</c:v>
                </c:pt>
                <c:pt idx="3">
                  <c:v>1994.7602290725558</c:v>
                </c:pt>
                <c:pt idx="4">
                  <c:v>1936.0624359449935</c:v>
                </c:pt>
                <c:pt idx="5">
                  <c:v>1841.1362640208981</c:v>
                </c:pt>
                <c:pt idx="6">
                  <c:v>1752.2627494415747</c:v>
                </c:pt>
              </c:numCache>
            </c:numRef>
          </c:val>
          <c:extLst>
            <c:ext xmlns:c16="http://schemas.microsoft.com/office/drawing/2014/chart" uri="{C3380CC4-5D6E-409C-BE32-E72D297353CC}">
              <c16:uniqueId val="{00000008-84DD-4D25-8F07-0003139CA550}"/>
            </c:ext>
          </c:extLst>
        </c:ser>
        <c:ser>
          <c:idx val="1"/>
          <c:order val="1"/>
          <c:tx>
            <c:strRef>
              <c:f>'Table 9'!$AB$13</c:f>
              <c:strCache>
                <c:ptCount val="1"/>
                <c:pt idx="0">
                  <c:v>FAF Electric</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9-84DD-4D25-8F07-0003139CA550}"/>
              </c:ext>
            </c:extLst>
          </c:dPt>
          <c:dPt>
            <c:idx val="4"/>
            <c:invertIfNegative val="0"/>
            <c:bubble3D val="0"/>
            <c:extLst>
              <c:ext xmlns:c16="http://schemas.microsoft.com/office/drawing/2014/chart" uri="{C3380CC4-5D6E-409C-BE32-E72D297353CC}">
                <c16:uniqueId val="{0000000A-84DD-4D25-8F07-0003139CA550}"/>
              </c:ext>
            </c:extLst>
          </c:dPt>
          <c:dPt>
            <c:idx val="5"/>
            <c:invertIfNegative val="0"/>
            <c:bubble3D val="0"/>
            <c:extLst>
              <c:ext xmlns:c16="http://schemas.microsoft.com/office/drawing/2014/chart" uri="{C3380CC4-5D6E-409C-BE32-E72D297353CC}">
                <c16:uniqueId val="{0000000B-84DD-4D25-8F07-0003139CA550}"/>
              </c:ext>
            </c:extLst>
          </c:dPt>
          <c:dPt>
            <c:idx val="6"/>
            <c:invertIfNegative val="0"/>
            <c:bubble3D val="0"/>
            <c:extLst>
              <c:ext xmlns:c16="http://schemas.microsoft.com/office/drawing/2014/chart" uri="{C3380CC4-5D6E-409C-BE32-E72D297353CC}">
                <c16:uniqueId val="{0000000C-84DD-4D25-8F07-0003139CA550}"/>
              </c:ext>
            </c:extLst>
          </c:dPt>
          <c:cat>
            <c:numRef>
              <c:f>'Table 9'!$E$39:$K$39</c:f>
              <c:numCache>
                <c:formatCode>General</c:formatCode>
                <c:ptCount val="7"/>
                <c:pt idx="0">
                  <c:v>2015</c:v>
                </c:pt>
                <c:pt idx="1">
                  <c:v>2016</c:v>
                </c:pt>
                <c:pt idx="2">
                  <c:v>2017</c:v>
                </c:pt>
                <c:pt idx="3">
                  <c:v>2018</c:v>
                </c:pt>
                <c:pt idx="4">
                  <c:v>2019</c:v>
                </c:pt>
                <c:pt idx="5">
                  <c:v>2020</c:v>
                </c:pt>
                <c:pt idx="6">
                  <c:v>2021</c:v>
                </c:pt>
              </c:numCache>
            </c:numRef>
          </c:cat>
          <c:val>
            <c:numRef>
              <c:f>'Table 9'!$AC$13:$AI$13</c:f>
              <c:numCache>
                <c:formatCode>#,##0</c:formatCode>
                <c:ptCount val="7"/>
                <c:pt idx="0">
                  <c:v>398.04221071581941</c:v>
                </c:pt>
                <c:pt idx="1">
                  <c:v>376.9190463356415</c:v>
                </c:pt>
                <c:pt idx="2">
                  <c:v>355.16938646414513</c:v>
                </c:pt>
                <c:pt idx="3">
                  <c:v>332.79323110133055</c:v>
                </c:pt>
                <c:pt idx="4">
                  <c:v>309.7905802471974</c:v>
                </c:pt>
                <c:pt idx="5">
                  <c:v>286.16143390174597</c:v>
                </c:pt>
                <c:pt idx="6">
                  <c:v>261.90579206497603</c:v>
                </c:pt>
              </c:numCache>
            </c:numRef>
          </c:val>
          <c:extLst>
            <c:ext xmlns:c16="http://schemas.microsoft.com/office/drawing/2014/chart" uri="{C3380CC4-5D6E-409C-BE32-E72D297353CC}">
              <c16:uniqueId val="{0000000D-84DD-4D25-8F07-0003139CA550}"/>
            </c:ext>
          </c:extLst>
        </c:ser>
        <c:ser>
          <c:idx val="2"/>
          <c:order val="2"/>
          <c:tx>
            <c:strRef>
              <c:f>'Table 9'!$AB$14</c:f>
              <c:strCache>
                <c:ptCount val="1"/>
                <c:pt idx="0">
                  <c:v>ASHP</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E-84DD-4D25-8F07-0003139CA550}"/>
              </c:ext>
            </c:extLst>
          </c:dPt>
          <c:dPt>
            <c:idx val="4"/>
            <c:invertIfNegative val="0"/>
            <c:bubble3D val="0"/>
            <c:extLst>
              <c:ext xmlns:c16="http://schemas.microsoft.com/office/drawing/2014/chart" uri="{C3380CC4-5D6E-409C-BE32-E72D297353CC}">
                <c16:uniqueId val="{0000000F-84DD-4D25-8F07-0003139CA550}"/>
              </c:ext>
            </c:extLst>
          </c:dPt>
          <c:dPt>
            <c:idx val="5"/>
            <c:invertIfNegative val="0"/>
            <c:bubble3D val="0"/>
            <c:extLst>
              <c:ext xmlns:c16="http://schemas.microsoft.com/office/drawing/2014/chart" uri="{C3380CC4-5D6E-409C-BE32-E72D297353CC}">
                <c16:uniqueId val="{00000010-84DD-4D25-8F07-0003139CA550}"/>
              </c:ext>
            </c:extLst>
          </c:dPt>
          <c:dPt>
            <c:idx val="6"/>
            <c:invertIfNegative val="0"/>
            <c:bubble3D val="0"/>
            <c:extLst>
              <c:ext xmlns:c16="http://schemas.microsoft.com/office/drawing/2014/chart" uri="{C3380CC4-5D6E-409C-BE32-E72D297353CC}">
                <c16:uniqueId val="{00000011-84DD-4D25-8F07-0003139CA550}"/>
              </c:ext>
            </c:extLst>
          </c:dPt>
          <c:cat>
            <c:numRef>
              <c:f>'Table 9'!$E$39:$K$39</c:f>
              <c:numCache>
                <c:formatCode>General</c:formatCode>
                <c:ptCount val="7"/>
                <c:pt idx="0">
                  <c:v>2015</c:v>
                </c:pt>
                <c:pt idx="1">
                  <c:v>2016</c:v>
                </c:pt>
                <c:pt idx="2">
                  <c:v>2017</c:v>
                </c:pt>
                <c:pt idx="3">
                  <c:v>2018</c:v>
                </c:pt>
                <c:pt idx="4">
                  <c:v>2019</c:v>
                </c:pt>
                <c:pt idx="5">
                  <c:v>2020</c:v>
                </c:pt>
                <c:pt idx="6">
                  <c:v>2021</c:v>
                </c:pt>
              </c:numCache>
            </c:numRef>
          </c:cat>
          <c:val>
            <c:numRef>
              <c:f>'Table 9'!$AC$14:$AI$14</c:f>
              <c:numCache>
                <c:formatCode>#,##0</c:formatCode>
                <c:ptCount val="7"/>
                <c:pt idx="0">
                  <c:v>779.88585102823379</c:v>
                </c:pt>
                <c:pt idx="1">
                  <c:v>822.28354735544212</c:v>
                </c:pt>
                <c:pt idx="2">
                  <c:v>868.99996534167212</c:v>
                </c:pt>
                <c:pt idx="3">
                  <c:v>917.11537239775134</c:v>
                </c:pt>
                <c:pt idx="4">
                  <c:v>972.25844239188928</c:v>
                </c:pt>
                <c:pt idx="5">
                  <c:v>1041.6297369214897</c:v>
                </c:pt>
                <c:pt idx="6">
                  <c:v>1111.012343782447</c:v>
                </c:pt>
              </c:numCache>
            </c:numRef>
          </c:val>
          <c:extLst>
            <c:ext xmlns:c16="http://schemas.microsoft.com/office/drawing/2014/chart" uri="{C3380CC4-5D6E-409C-BE32-E72D297353CC}">
              <c16:uniqueId val="{00000012-84DD-4D25-8F07-0003139CA550}"/>
            </c:ext>
          </c:extLst>
        </c:ser>
        <c:ser>
          <c:idx val="3"/>
          <c:order val="3"/>
          <c:tx>
            <c:strRef>
              <c:f>'Table 9'!$AB$15</c:f>
              <c:strCache>
                <c:ptCount val="1"/>
                <c:pt idx="0">
                  <c:v>FAF Gas/Other</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13-84DD-4D25-8F07-0003139CA550}"/>
              </c:ext>
            </c:extLst>
          </c:dPt>
          <c:dPt>
            <c:idx val="4"/>
            <c:invertIfNegative val="0"/>
            <c:bubble3D val="0"/>
            <c:extLst>
              <c:ext xmlns:c16="http://schemas.microsoft.com/office/drawing/2014/chart" uri="{C3380CC4-5D6E-409C-BE32-E72D297353CC}">
                <c16:uniqueId val="{00000014-84DD-4D25-8F07-0003139CA550}"/>
              </c:ext>
            </c:extLst>
          </c:dPt>
          <c:dPt>
            <c:idx val="5"/>
            <c:invertIfNegative val="0"/>
            <c:bubble3D val="0"/>
            <c:extLst>
              <c:ext xmlns:c16="http://schemas.microsoft.com/office/drawing/2014/chart" uri="{C3380CC4-5D6E-409C-BE32-E72D297353CC}">
                <c16:uniqueId val="{00000015-84DD-4D25-8F07-0003139CA550}"/>
              </c:ext>
            </c:extLst>
          </c:dPt>
          <c:dPt>
            <c:idx val="6"/>
            <c:invertIfNegative val="0"/>
            <c:bubble3D val="0"/>
            <c:extLst>
              <c:ext xmlns:c16="http://schemas.microsoft.com/office/drawing/2014/chart" uri="{C3380CC4-5D6E-409C-BE32-E72D297353CC}">
                <c16:uniqueId val="{00000016-84DD-4D25-8F07-0003139CA550}"/>
              </c:ext>
            </c:extLst>
          </c:dPt>
          <c:cat>
            <c:numRef>
              <c:f>'Table 9'!$E$39:$K$39</c:f>
              <c:numCache>
                <c:formatCode>General</c:formatCode>
                <c:ptCount val="7"/>
                <c:pt idx="0">
                  <c:v>2015</c:v>
                </c:pt>
                <c:pt idx="1">
                  <c:v>2016</c:v>
                </c:pt>
                <c:pt idx="2">
                  <c:v>2017</c:v>
                </c:pt>
                <c:pt idx="3">
                  <c:v>2018</c:v>
                </c:pt>
                <c:pt idx="4">
                  <c:v>2019</c:v>
                </c:pt>
                <c:pt idx="5">
                  <c:v>2020</c:v>
                </c:pt>
                <c:pt idx="6">
                  <c:v>2021</c:v>
                </c:pt>
              </c:numCache>
            </c:numRef>
          </c:cat>
          <c:val>
            <c:numRef>
              <c:f>'Table 9'!$AC$15:$AI$15</c:f>
              <c:numCache>
                <c:formatCode>#,##0</c:formatCode>
                <c:ptCount val="7"/>
                <c:pt idx="0">
                  <c:v>2306.0339112081947</c:v>
                </c:pt>
                <c:pt idx="1">
                  <c:v>2330.8004226930843</c:v>
                </c:pt>
                <c:pt idx="2">
                  <c:v>2355.759468330004</c:v>
                </c:pt>
                <c:pt idx="3">
                  <c:v>2395.0309518954691</c:v>
                </c:pt>
                <c:pt idx="4">
                  <c:v>2436.1899272698156</c:v>
                </c:pt>
                <c:pt idx="5">
                  <c:v>2488.2975469412831</c:v>
                </c:pt>
                <c:pt idx="6">
                  <c:v>2540.4051666127498</c:v>
                </c:pt>
              </c:numCache>
            </c:numRef>
          </c:val>
          <c:extLst>
            <c:ext xmlns:c16="http://schemas.microsoft.com/office/drawing/2014/chart" uri="{C3380CC4-5D6E-409C-BE32-E72D297353CC}">
              <c16:uniqueId val="{00000017-84DD-4D25-8F07-0003139CA550}"/>
            </c:ext>
          </c:extLst>
        </c:ser>
        <c:ser>
          <c:idx val="4"/>
          <c:order val="4"/>
          <c:tx>
            <c:strRef>
              <c:f>'Table 9'!$AB$16</c:f>
              <c:strCache>
                <c:ptCount val="1"/>
                <c:pt idx="0">
                  <c:v>DHP</c:v>
                </c:pt>
              </c:strCache>
            </c:strRef>
          </c:tx>
          <c:spPr>
            <a:solidFill>
              <a:schemeClr val="accent5"/>
            </a:solidFill>
            <a:ln>
              <a:noFill/>
            </a:ln>
            <a:effectLst/>
          </c:spPr>
          <c:invertIfNegative val="0"/>
          <c:dPt>
            <c:idx val="3"/>
            <c:invertIfNegative val="0"/>
            <c:bubble3D val="0"/>
            <c:extLst>
              <c:ext xmlns:c16="http://schemas.microsoft.com/office/drawing/2014/chart" uri="{C3380CC4-5D6E-409C-BE32-E72D297353CC}">
                <c16:uniqueId val="{00000018-84DD-4D25-8F07-0003139CA550}"/>
              </c:ext>
            </c:extLst>
          </c:dPt>
          <c:dPt>
            <c:idx val="4"/>
            <c:invertIfNegative val="0"/>
            <c:bubble3D val="0"/>
            <c:extLst>
              <c:ext xmlns:c16="http://schemas.microsoft.com/office/drawing/2014/chart" uri="{C3380CC4-5D6E-409C-BE32-E72D297353CC}">
                <c16:uniqueId val="{00000019-84DD-4D25-8F07-0003139CA550}"/>
              </c:ext>
            </c:extLst>
          </c:dPt>
          <c:dPt>
            <c:idx val="5"/>
            <c:invertIfNegative val="0"/>
            <c:bubble3D val="0"/>
            <c:extLst>
              <c:ext xmlns:c16="http://schemas.microsoft.com/office/drawing/2014/chart" uri="{C3380CC4-5D6E-409C-BE32-E72D297353CC}">
                <c16:uniqueId val="{0000001A-84DD-4D25-8F07-0003139CA550}"/>
              </c:ext>
            </c:extLst>
          </c:dPt>
          <c:dPt>
            <c:idx val="6"/>
            <c:invertIfNegative val="0"/>
            <c:bubble3D val="0"/>
            <c:extLst>
              <c:ext xmlns:c16="http://schemas.microsoft.com/office/drawing/2014/chart" uri="{C3380CC4-5D6E-409C-BE32-E72D297353CC}">
                <c16:uniqueId val="{0000001B-84DD-4D25-8F07-0003139CA550}"/>
              </c:ext>
            </c:extLst>
          </c:dPt>
          <c:cat>
            <c:numRef>
              <c:f>'Table 9'!$E$39:$K$39</c:f>
              <c:numCache>
                <c:formatCode>General</c:formatCode>
                <c:ptCount val="7"/>
                <c:pt idx="0">
                  <c:v>2015</c:v>
                </c:pt>
                <c:pt idx="1">
                  <c:v>2016</c:v>
                </c:pt>
                <c:pt idx="2">
                  <c:v>2017</c:v>
                </c:pt>
                <c:pt idx="3">
                  <c:v>2018</c:v>
                </c:pt>
                <c:pt idx="4">
                  <c:v>2019</c:v>
                </c:pt>
                <c:pt idx="5">
                  <c:v>2020</c:v>
                </c:pt>
                <c:pt idx="6">
                  <c:v>2021</c:v>
                </c:pt>
              </c:numCache>
            </c:numRef>
          </c:cat>
          <c:val>
            <c:numRef>
              <c:f>'Table 9'!$AC$16:$AI$16</c:f>
              <c:numCache>
                <c:formatCode>#,##0</c:formatCode>
                <c:ptCount val="7"/>
                <c:pt idx="0">
                  <c:v>212.54111635468394</c:v>
                </c:pt>
                <c:pt idx="1">
                  <c:v>244.89503340829933</c:v>
                </c:pt>
                <c:pt idx="2">
                  <c:v>285.82581948459529</c:v>
                </c:pt>
                <c:pt idx="3">
                  <c:v>332.8720349049434</c:v>
                </c:pt>
                <c:pt idx="4">
                  <c:v>379.87698561986605</c:v>
                </c:pt>
                <c:pt idx="5">
                  <c:v>434.57066908571716</c:v>
                </c:pt>
                <c:pt idx="6">
                  <c:v>489.26435255156838</c:v>
                </c:pt>
              </c:numCache>
            </c:numRef>
          </c:val>
          <c:extLst>
            <c:ext xmlns:c16="http://schemas.microsoft.com/office/drawing/2014/chart" uri="{C3380CC4-5D6E-409C-BE32-E72D297353CC}">
              <c16:uniqueId val="{0000001C-84DD-4D25-8F07-0003139CA550}"/>
            </c:ext>
          </c:extLst>
        </c:ser>
        <c:ser>
          <c:idx val="5"/>
          <c:order val="5"/>
          <c:tx>
            <c:strRef>
              <c:f>'Table 9'!$AB$17</c:f>
              <c:strCache>
                <c:ptCount val="1"/>
                <c:pt idx="0">
                  <c:v>Other</c:v>
                </c:pt>
              </c:strCache>
            </c:strRef>
          </c:tx>
          <c:spPr>
            <a:solidFill>
              <a:schemeClr val="accent5">
                <a:lumMod val="40000"/>
                <a:lumOff val="60000"/>
              </a:schemeClr>
            </a:solidFill>
            <a:ln>
              <a:solidFill>
                <a:schemeClr val="accent1">
                  <a:lumMod val="20000"/>
                  <a:lumOff val="80000"/>
                </a:schemeClr>
              </a:solidFill>
            </a:ln>
            <a:effectLst/>
          </c:spPr>
          <c:invertIfNegative val="0"/>
          <c:cat>
            <c:numRef>
              <c:f>'Table 9'!$E$39:$K$39</c:f>
              <c:numCache>
                <c:formatCode>General</c:formatCode>
                <c:ptCount val="7"/>
                <c:pt idx="0">
                  <c:v>2015</c:v>
                </c:pt>
                <c:pt idx="1">
                  <c:v>2016</c:v>
                </c:pt>
                <c:pt idx="2">
                  <c:v>2017</c:v>
                </c:pt>
                <c:pt idx="3">
                  <c:v>2018</c:v>
                </c:pt>
                <c:pt idx="4">
                  <c:v>2019</c:v>
                </c:pt>
                <c:pt idx="5">
                  <c:v>2020</c:v>
                </c:pt>
                <c:pt idx="6">
                  <c:v>2021</c:v>
                </c:pt>
              </c:numCache>
            </c:numRef>
          </c:cat>
          <c:val>
            <c:numRef>
              <c:f>'Table 9'!$AC$17:$AI$17</c:f>
              <c:numCache>
                <c:formatCode>#,##0</c:formatCode>
                <c:ptCount val="7"/>
                <c:pt idx="0">
                  <c:v>36.931761760456254</c:v>
                </c:pt>
                <c:pt idx="1">
                  <c:v>37.464657099724285</c:v>
                </c:pt>
                <c:pt idx="2">
                  <c:v>41.946550099511171</c:v>
                </c:pt>
                <c:pt idx="3">
                  <c:v>46.426034788670485</c:v>
                </c:pt>
                <c:pt idx="4">
                  <c:v>50.892169713052049</c:v>
                </c:pt>
                <c:pt idx="5">
                  <c:v>55.390984703770464</c:v>
                </c:pt>
                <c:pt idx="6">
                  <c:v>59.84876337430358</c:v>
                </c:pt>
              </c:numCache>
            </c:numRef>
          </c:val>
          <c:extLst>
            <c:ext xmlns:c16="http://schemas.microsoft.com/office/drawing/2014/chart" uri="{C3380CC4-5D6E-409C-BE32-E72D297353CC}">
              <c16:uniqueId val="{0000001D-84DD-4D25-8F07-0003139CA550}"/>
            </c:ext>
          </c:extLst>
        </c:ser>
        <c:dLbls>
          <c:showLegendKey val="0"/>
          <c:showVal val="0"/>
          <c:showCatName val="0"/>
          <c:showSerName val="0"/>
          <c:showPercent val="0"/>
          <c:showBubbleSize val="0"/>
        </c:dLbls>
        <c:gapWidth val="80"/>
        <c:overlap val="100"/>
        <c:axId val="284571520"/>
        <c:axId val="284585984"/>
      </c:barChart>
      <c:catAx>
        <c:axId val="284571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585984"/>
        <c:crosses val="autoZero"/>
        <c:auto val="1"/>
        <c:lblAlgn val="ctr"/>
        <c:lblOffset val="100"/>
        <c:noMultiLvlLbl val="0"/>
      </c:catAx>
      <c:valAx>
        <c:axId val="284585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Thousand Dwelling Units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571520"/>
        <c:crosses val="autoZero"/>
        <c:crossBetween val="between"/>
      </c:valAx>
      <c:spPr>
        <a:noFill/>
        <a:ln>
          <a:noFill/>
        </a:ln>
        <a:effectLst/>
      </c:spPr>
    </c:plotArea>
    <c:legend>
      <c:legendPos val="b"/>
      <c:layout>
        <c:manualLayout>
          <c:xMode val="edge"/>
          <c:yMode val="edge"/>
          <c:x val="0.10975809273840768"/>
          <c:y val="0.85540627160246707"/>
          <c:w val="0.83048359580052489"/>
          <c:h val="6.15597858217154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07480314960627"/>
          <c:y val="6.9783239017088466E-2"/>
          <c:w val="0.77036964129483809"/>
          <c:h val="0.66378261774007974"/>
        </c:manualLayout>
      </c:layout>
      <c:barChart>
        <c:barDir val="col"/>
        <c:grouping val="stacked"/>
        <c:varyColors val="0"/>
        <c:ser>
          <c:idx val="0"/>
          <c:order val="0"/>
          <c:tx>
            <c:strRef>
              <c:f>'Table 10'!$AB$8</c:f>
              <c:strCache>
                <c:ptCount val="1"/>
                <c:pt idx="0">
                  <c:v>CAC</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10-5AFC-49E7-9769-B5BFFE26C23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11-5AFC-49E7-9769-B5BFFE26C230}"/>
              </c:ext>
            </c:extLst>
          </c:dPt>
          <c:dPt>
            <c:idx val="5"/>
            <c:invertIfNegative val="0"/>
            <c:bubble3D val="0"/>
            <c:spPr>
              <a:solidFill>
                <a:schemeClr val="accent1"/>
              </a:solidFill>
              <a:ln>
                <a:noFill/>
              </a:ln>
              <a:effectLst/>
            </c:spPr>
            <c:extLst>
              <c:ext xmlns:c16="http://schemas.microsoft.com/office/drawing/2014/chart" uri="{C3380CC4-5D6E-409C-BE32-E72D297353CC}">
                <c16:uniqueId val="{00000012-5AFC-49E7-9769-B5BFFE26C23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13-5AFC-49E7-9769-B5BFFE26C230}"/>
              </c:ext>
            </c:extLst>
          </c:dPt>
          <c:cat>
            <c:numRef>
              <c:f>'Table 10'!$AC$7:$AI$7</c:f>
              <c:numCache>
                <c:formatCode>General</c:formatCode>
                <c:ptCount val="7"/>
                <c:pt idx="0">
                  <c:v>2015</c:v>
                </c:pt>
                <c:pt idx="1">
                  <c:v>2016</c:v>
                </c:pt>
                <c:pt idx="2">
                  <c:v>2017</c:v>
                </c:pt>
                <c:pt idx="3">
                  <c:v>2018</c:v>
                </c:pt>
                <c:pt idx="4">
                  <c:v>2019</c:v>
                </c:pt>
                <c:pt idx="5">
                  <c:v>2020</c:v>
                </c:pt>
                <c:pt idx="6">
                  <c:v>2021</c:v>
                </c:pt>
              </c:numCache>
            </c:numRef>
          </c:cat>
          <c:val>
            <c:numRef>
              <c:f>'Table 10'!$AC$8:$AI$8</c:f>
              <c:numCache>
                <c:formatCode>#,##0</c:formatCode>
                <c:ptCount val="7"/>
                <c:pt idx="0">
                  <c:v>1012.0664047506285</c:v>
                </c:pt>
                <c:pt idx="1">
                  <c:v>1076.4210813178877</c:v>
                </c:pt>
                <c:pt idx="2">
                  <c:v>1166.8529638519556</c:v>
                </c:pt>
                <c:pt idx="3">
                  <c:v>1289.6966388432252</c:v>
                </c:pt>
                <c:pt idx="4">
                  <c:v>1439.4964480539784</c:v>
                </c:pt>
                <c:pt idx="5">
                  <c:v>1626.9501038823082</c:v>
                </c:pt>
                <c:pt idx="6">
                  <c:v>1814.4037597106378</c:v>
                </c:pt>
              </c:numCache>
            </c:numRef>
          </c:val>
          <c:extLst>
            <c:ext xmlns:c16="http://schemas.microsoft.com/office/drawing/2014/chart" uri="{C3380CC4-5D6E-409C-BE32-E72D297353CC}">
              <c16:uniqueId val="{00000000-0965-4182-AB44-EB26C5703AA6}"/>
            </c:ext>
          </c:extLst>
        </c:ser>
        <c:ser>
          <c:idx val="1"/>
          <c:order val="1"/>
          <c:tx>
            <c:strRef>
              <c:f>'Table 10'!$AB$9</c:f>
              <c:strCache>
                <c:ptCount val="1"/>
                <c:pt idx="0">
                  <c:v>ASHP</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0-5AFC-49E7-9769-B5BFFE26C230}"/>
              </c:ext>
            </c:extLst>
          </c:dPt>
          <c:dPt>
            <c:idx val="4"/>
            <c:invertIfNegative val="0"/>
            <c:bubble3D val="0"/>
            <c:extLst>
              <c:ext xmlns:c16="http://schemas.microsoft.com/office/drawing/2014/chart" uri="{C3380CC4-5D6E-409C-BE32-E72D297353CC}">
                <c16:uniqueId val="{00000001-5AFC-49E7-9769-B5BFFE26C230}"/>
              </c:ext>
            </c:extLst>
          </c:dPt>
          <c:dPt>
            <c:idx val="5"/>
            <c:invertIfNegative val="0"/>
            <c:bubble3D val="0"/>
            <c:extLst>
              <c:ext xmlns:c16="http://schemas.microsoft.com/office/drawing/2014/chart" uri="{C3380CC4-5D6E-409C-BE32-E72D297353CC}">
                <c16:uniqueId val="{00000002-5AFC-49E7-9769-B5BFFE26C230}"/>
              </c:ext>
            </c:extLst>
          </c:dPt>
          <c:dPt>
            <c:idx val="6"/>
            <c:invertIfNegative val="0"/>
            <c:bubble3D val="0"/>
            <c:extLst>
              <c:ext xmlns:c16="http://schemas.microsoft.com/office/drawing/2014/chart" uri="{C3380CC4-5D6E-409C-BE32-E72D297353CC}">
                <c16:uniqueId val="{00000003-5AFC-49E7-9769-B5BFFE26C230}"/>
              </c:ext>
            </c:extLst>
          </c:dPt>
          <c:cat>
            <c:numRef>
              <c:f>'Table 10'!$AC$7:$AI$7</c:f>
              <c:numCache>
                <c:formatCode>General</c:formatCode>
                <c:ptCount val="7"/>
                <c:pt idx="0">
                  <c:v>2015</c:v>
                </c:pt>
                <c:pt idx="1">
                  <c:v>2016</c:v>
                </c:pt>
                <c:pt idx="2">
                  <c:v>2017</c:v>
                </c:pt>
                <c:pt idx="3">
                  <c:v>2018</c:v>
                </c:pt>
                <c:pt idx="4">
                  <c:v>2019</c:v>
                </c:pt>
                <c:pt idx="5">
                  <c:v>2020</c:v>
                </c:pt>
                <c:pt idx="6">
                  <c:v>2021</c:v>
                </c:pt>
              </c:numCache>
            </c:numRef>
          </c:cat>
          <c:val>
            <c:numRef>
              <c:f>'Table 10'!$AC$9:$AI$9</c:f>
              <c:numCache>
                <c:formatCode>#,##0</c:formatCode>
                <c:ptCount val="7"/>
                <c:pt idx="0">
                  <c:v>765.41350785323675</c:v>
                </c:pt>
                <c:pt idx="1">
                  <c:v>797.09810362209328</c:v>
                </c:pt>
                <c:pt idx="2">
                  <c:v>840.0989509544554</c:v>
                </c:pt>
                <c:pt idx="3">
                  <c:v>884.50889775933479</c:v>
                </c:pt>
                <c:pt idx="4">
                  <c:v>935.93974418039454</c:v>
                </c:pt>
                <c:pt idx="5">
                  <c:v>1001.2204461378333</c:v>
                </c:pt>
                <c:pt idx="6">
                  <c:v>1066.5011480952717</c:v>
                </c:pt>
              </c:numCache>
            </c:numRef>
          </c:val>
          <c:extLst>
            <c:ext xmlns:c16="http://schemas.microsoft.com/office/drawing/2014/chart" uri="{C3380CC4-5D6E-409C-BE32-E72D297353CC}">
              <c16:uniqueId val="{00000001-0965-4182-AB44-EB26C5703AA6}"/>
            </c:ext>
          </c:extLst>
        </c:ser>
        <c:ser>
          <c:idx val="2"/>
          <c:order val="2"/>
          <c:tx>
            <c:strRef>
              <c:f>'Table 10'!$AB$10</c:f>
              <c:strCache>
                <c:ptCount val="1"/>
                <c:pt idx="0">
                  <c:v>DHP</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4-5AFC-49E7-9769-B5BFFE26C230}"/>
              </c:ext>
            </c:extLst>
          </c:dPt>
          <c:dPt>
            <c:idx val="4"/>
            <c:invertIfNegative val="0"/>
            <c:bubble3D val="0"/>
            <c:extLst>
              <c:ext xmlns:c16="http://schemas.microsoft.com/office/drawing/2014/chart" uri="{C3380CC4-5D6E-409C-BE32-E72D297353CC}">
                <c16:uniqueId val="{00000005-5AFC-49E7-9769-B5BFFE26C230}"/>
              </c:ext>
            </c:extLst>
          </c:dPt>
          <c:dPt>
            <c:idx val="5"/>
            <c:invertIfNegative val="0"/>
            <c:bubble3D val="0"/>
            <c:extLst>
              <c:ext xmlns:c16="http://schemas.microsoft.com/office/drawing/2014/chart" uri="{C3380CC4-5D6E-409C-BE32-E72D297353CC}">
                <c16:uniqueId val="{00000006-5AFC-49E7-9769-B5BFFE26C230}"/>
              </c:ext>
            </c:extLst>
          </c:dPt>
          <c:dPt>
            <c:idx val="6"/>
            <c:invertIfNegative val="0"/>
            <c:bubble3D val="0"/>
            <c:extLst>
              <c:ext xmlns:c16="http://schemas.microsoft.com/office/drawing/2014/chart" uri="{C3380CC4-5D6E-409C-BE32-E72D297353CC}">
                <c16:uniqueId val="{00000007-5AFC-49E7-9769-B5BFFE26C230}"/>
              </c:ext>
            </c:extLst>
          </c:dPt>
          <c:cat>
            <c:numRef>
              <c:f>'Table 10'!$AC$7:$AI$7</c:f>
              <c:numCache>
                <c:formatCode>General</c:formatCode>
                <c:ptCount val="7"/>
                <c:pt idx="0">
                  <c:v>2015</c:v>
                </c:pt>
                <c:pt idx="1">
                  <c:v>2016</c:v>
                </c:pt>
                <c:pt idx="2">
                  <c:v>2017</c:v>
                </c:pt>
                <c:pt idx="3">
                  <c:v>2018</c:v>
                </c:pt>
                <c:pt idx="4">
                  <c:v>2019</c:v>
                </c:pt>
                <c:pt idx="5">
                  <c:v>2020</c:v>
                </c:pt>
                <c:pt idx="6">
                  <c:v>2021</c:v>
                </c:pt>
              </c:numCache>
            </c:numRef>
          </c:cat>
          <c:val>
            <c:numRef>
              <c:f>'Table 10'!$AC$10:$AI$10</c:f>
              <c:numCache>
                <c:formatCode>#,##0</c:formatCode>
                <c:ptCount val="7"/>
                <c:pt idx="0">
                  <c:v>226.02135218603868</c:v>
                </c:pt>
                <c:pt idx="1">
                  <c:v>258.03304569652045</c:v>
                </c:pt>
                <c:pt idx="2">
                  <c:v>298.62160822968269</c:v>
                </c:pt>
                <c:pt idx="3">
                  <c:v>345.32560010689713</c:v>
                </c:pt>
                <c:pt idx="4">
                  <c:v>391.98832727868609</c:v>
                </c:pt>
                <c:pt idx="5">
                  <c:v>446.30309833083606</c:v>
                </c:pt>
                <c:pt idx="6">
                  <c:v>500.61786938298593</c:v>
                </c:pt>
              </c:numCache>
            </c:numRef>
          </c:val>
          <c:extLst>
            <c:ext xmlns:c16="http://schemas.microsoft.com/office/drawing/2014/chart" uri="{C3380CC4-5D6E-409C-BE32-E72D297353CC}">
              <c16:uniqueId val="{00000002-0965-4182-AB44-EB26C5703AA6}"/>
            </c:ext>
          </c:extLst>
        </c:ser>
        <c:ser>
          <c:idx val="3"/>
          <c:order val="3"/>
          <c:tx>
            <c:strRef>
              <c:f>'Table 10'!$AB$11</c:f>
              <c:strCache>
                <c:ptCount val="1"/>
                <c:pt idx="0">
                  <c:v>RAC/PTAC/PTHP</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08-5AFC-49E7-9769-B5BFFE26C230}"/>
              </c:ext>
            </c:extLst>
          </c:dPt>
          <c:dPt>
            <c:idx val="4"/>
            <c:invertIfNegative val="0"/>
            <c:bubble3D val="0"/>
            <c:extLst>
              <c:ext xmlns:c16="http://schemas.microsoft.com/office/drawing/2014/chart" uri="{C3380CC4-5D6E-409C-BE32-E72D297353CC}">
                <c16:uniqueId val="{00000009-5AFC-49E7-9769-B5BFFE26C230}"/>
              </c:ext>
            </c:extLst>
          </c:dPt>
          <c:dPt>
            <c:idx val="5"/>
            <c:invertIfNegative val="0"/>
            <c:bubble3D val="0"/>
            <c:extLst>
              <c:ext xmlns:c16="http://schemas.microsoft.com/office/drawing/2014/chart" uri="{C3380CC4-5D6E-409C-BE32-E72D297353CC}">
                <c16:uniqueId val="{0000000A-5AFC-49E7-9769-B5BFFE26C230}"/>
              </c:ext>
            </c:extLst>
          </c:dPt>
          <c:dPt>
            <c:idx val="6"/>
            <c:invertIfNegative val="0"/>
            <c:bubble3D val="0"/>
            <c:extLst>
              <c:ext xmlns:c16="http://schemas.microsoft.com/office/drawing/2014/chart" uri="{C3380CC4-5D6E-409C-BE32-E72D297353CC}">
                <c16:uniqueId val="{0000000B-5AFC-49E7-9769-B5BFFE26C230}"/>
              </c:ext>
            </c:extLst>
          </c:dPt>
          <c:cat>
            <c:numRef>
              <c:f>'Table 10'!$AC$7:$AI$7</c:f>
              <c:numCache>
                <c:formatCode>General</c:formatCode>
                <c:ptCount val="7"/>
                <c:pt idx="0">
                  <c:v>2015</c:v>
                </c:pt>
                <c:pt idx="1">
                  <c:v>2016</c:v>
                </c:pt>
                <c:pt idx="2">
                  <c:v>2017</c:v>
                </c:pt>
                <c:pt idx="3">
                  <c:v>2018</c:v>
                </c:pt>
                <c:pt idx="4">
                  <c:v>2019</c:v>
                </c:pt>
                <c:pt idx="5">
                  <c:v>2020</c:v>
                </c:pt>
                <c:pt idx="6">
                  <c:v>2021</c:v>
                </c:pt>
              </c:numCache>
            </c:numRef>
          </c:cat>
          <c:val>
            <c:numRef>
              <c:f>'Table 10'!$AC$11:$AI$11</c:f>
              <c:numCache>
                <c:formatCode>#,##0</c:formatCode>
                <c:ptCount val="7"/>
                <c:pt idx="0">
                  <c:v>753.5450165216547</c:v>
                </c:pt>
                <c:pt idx="1">
                  <c:v>793.87711577579296</c:v>
                </c:pt>
                <c:pt idx="2">
                  <c:v>836.19716640872957</c:v>
                </c:pt>
                <c:pt idx="3">
                  <c:v>879.51077470713335</c:v>
                </c:pt>
                <c:pt idx="4">
                  <c:v>925.82275945737297</c:v>
                </c:pt>
                <c:pt idx="5">
                  <c:v>972.13153552346762</c:v>
                </c:pt>
                <c:pt idx="6">
                  <c:v>1018.443805446588</c:v>
                </c:pt>
              </c:numCache>
            </c:numRef>
          </c:val>
          <c:extLst>
            <c:ext xmlns:c16="http://schemas.microsoft.com/office/drawing/2014/chart" uri="{C3380CC4-5D6E-409C-BE32-E72D297353CC}">
              <c16:uniqueId val="{00000003-0965-4182-AB44-EB26C5703AA6}"/>
            </c:ext>
          </c:extLst>
        </c:ser>
        <c:ser>
          <c:idx val="4"/>
          <c:order val="4"/>
          <c:tx>
            <c:strRef>
              <c:f>'Table 10'!$AB$12</c:f>
              <c:strCache>
                <c:ptCount val="1"/>
                <c:pt idx="0">
                  <c:v>Other</c:v>
                </c:pt>
              </c:strCache>
            </c:strRef>
          </c:tx>
          <c:spPr>
            <a:solidFill>
              <a:schemeClr val="accent5"/>
            </a:solidFill>
            <a:ln>
              <a:noFill/>
            </a:ln>
            <a:effectLst/>
          </c:spPr>
          <c:invertIfNegative val="0"/>
          <c:dPt>
            <c:idx val="3"/>
            <c:invertIfNegative val="0"/>
            <c:bubble3D val="0"/>
            <c:extLst>
              <c:ext xmlns:c16="http://schemas.microsoft.com/office/drawing/2014/chart" uri="{C3380CC4-5D6E-409C-BE32-E72D297353CC}">
                <c16:uniqueId val="{0000000C-5AFC-49E7-9769-B5BFFE26C230}"/>
              </c:ext>
            </c:extLst>
          </c:dPt>
          <c:dPt>
            <c:idx val="4"/>
            <c:invertIfNegative val="0"/>
            <c:bubble3D val="0"/>
            <c:extLst>
              <c:ext xmlns:c16="http://schemas.microsoft.com/office/drawing/2014/chart" uri="{C3380CC4-5D6E-409C-BE32-E72D297353CC}">
                <c16:uniqueId val="{0000000D-5AFC-49E7-9769-B5BFFE26C230}"/>
              </c:ext>
            </c:extLst>
          </c:dPt>
          <c:dPt>
            <c:idx val="5"/>
            <c:invertIfNegative val="0"/>
            <c:bubble3D val="0"/>
            <c:extLst>
              <c:ext xmlns:c16="http://schemas.microsoft.com/office/drawing/2014/chart" uri="{C3380CC4-5D6E-409C-BE32-E72D297353CC}">
                <c16:uniqueId val="{0000000E-5AFC-49E7-9769-B5BFFE26C230}"/>
              </c:ext>
            </c:extLst>
          </c:dPt>
          <c:dPt>
            <c:idx val="6"/>
            <c:invertIfNegative val="0"/>
            <c:bubble3D val="0"/>
            <c:extLst>
              <c:ext xmlns:c16="http://schemas.microsoft.com/office/drawing/2014/chart" uri="{C3380CC4-5D6E-409C-BE32-E72D297353CC}">
                <c16:uniqueId val="{0000000F-5AFC-49E7-9769-B5BFFE26C230}"/>
              </c:ext>
            </c:extLst>
          </c:dPt>
          <c:cat>
            <c:numRef>
              <c:f>'Table 10'!$AC$7:$AI$7</c:f>
              <c:numCache>
                <c:formatCode>General</c:formatCode>
                <c:ptCount val="7"/>
                <c:pt idx="0">
                  <c:v>2015</c:v>
                </c:pt>
                <c:pt idx="1">
                  <c:v>2016</c:v>
                </c:pt>
                <c:pt idx="2">
                  <c:v>2017</c:v>
                </c:pt>
                <c:pt idx="3">
                  <c:v>2018</c:v>
                </c:pt>
                <c:pt idx="4">
                  <c:v>2019</c:v>
                </c:pt>
                <c:pt idx="5">
                  <c:v>2020</c:v>
                </c:pt>
                <c:pt idx="6">
                  <c:v>2021</c:v>
                </c:pt>
              </c:numCache>
            </c:numRef>
          </c:cat>
          <c:val>
            <c:numRef>
              <c:f>'Table 10'!$AC$12:$AI$12</c:f>
              <c:numCache>
                <c:formatCode>#,##0</c:formatCode>
                <c:ptCount val="7"/>
                <c:pt idx="0">
                  <c:v>69.869208242206525</c:v>
                </c:pt>
                <c:pt idx="1">
                  <c:v>70.907357002095026</c:v>
                </c:pt>
                <c:pt idx="2">
                  <c:v>72.338143942689356</c:v>
                </c:pt>
                <c:pt idx="3">
                  <c:v>72.167017048081917</c:v>
                </c:pt>
                <c:pt idx="4">
                  <c:v>71.985787186934644</c:v>
                </c:pt>
                <c:pt idx="5">
                  <c:v>71.829403237002552</c:v>
                </c:pt>
                <c:pt idx="6">
                  <c:v>71.641789811996716</c:v>
                </c:pt>
              </c:numCache>
            </c:numRef>
          </c:val>
          <c:extLst>
            <c:ext xmlns:c16="http://schemas.microsoft.com/office/drawing/2014/chart" uri="{C3380CC4-5D6E-409C-BE32-E72D297353CC}">
              <c16:uniqueId val="{00000004-0965-4182-AB44-EB26C5703AA6}"/>
            </c:ext>
          </c:extLst>
        </c:ser>
        <c:dLbls>
          <c:showLegendKey val="0"/>
          <c:showVal val="0"/>
          <c:showCatName val="0"/>
          <c:showSerName val="0"/>
          <c:showPercent val="0"/>
          <c:showBubbleSize val="0"/>
        </c:dLbls>
        <c:gapWidth val="80"/>
        <c:overlap val="100"/>
        <c:axId val="284673920"/>
        <c:axId val="284676096"/>
      </c:barChart>
      <c:catAx>
        <c:axId val="284673920"/>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676096"/>
        <c:crosses val="autoZero"/>
        <c:auto val="1"/>
        <c:lblAlgn val="ctr"/>
        <c:lblOffset val="100"/>
        <c:noMultiLvlLbl val="0"/>
      </c:catAx>
      <c:valAx>
        <c:axId val="28467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n-US"/>
                  <a:t>Thousand Dwelling Units</a:t>
                </a:r>
              </a:p>
            </c:rich>
          </c:tx>
          <c:layout>
            <c:manualLayout>
              <c:xMode val="edge"/>
              <c:yMode val="edge"/>
              <c:x val="2.7777777777777776E-2"/>
              <c:y val="0.137238920048787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673920"/>
        <c:crosses val="autoZero"/>
        <c:crossBetween val="between"/>
      </c:valAx>
      <c:spPr>
        <a:noFill/>
        <a:ln>
          <a:noFill/>
        </a:ln>
        <a:effectLst/>
      </c:spPr>
    </c:plotArea>
    <c:legend>
      <c:legendPos val="b"/>
      <c:layout>
        <c:manualLayout>
          <c:xMode val="edge"/>
          <c:yMode val="edge"/>
          <c:x val="6.15673665791776E-2"/>
          <c:y val="0.84865654591367834"/>
          <c:w val="0.82986989678802425"/>
          <c:h val="5.638312728343334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32648220899582"/>
          <c:y val="3.6464306047613519E-2"/>
          <c:w val="0.79826737931848457"/>
          <c:h val="0.67082637843186033"/>
        </c:manualLayout>
      </c:layout>
      <c:barChart>
        <c:barDir val="col"/>
        <c:grouping val="stacked"/>
        <c:varyColors val="0"/>
        <c:ser>
          <c:idx val="0"/>
          <c:order val="0"/>
          <c:tx>
            <c:strRef>
              <c:f>'Table 11'!$AB$5</c:f>
              <c:strCache>
                <c:ptCount val="1"/>
                <c:pt idx="0">
                  <c:v>Zonal</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C-78C4-458E-8F55-22170E116D50}"/>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D-78C4-458E-8F55-22170E116D5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E-78C4-458E-8F55-22170E116D50}"/>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F-78C4-458E-8F55-22170E116D50}"/>
              </c:ext>
            </c:extLst>
          </c:dPt>
          <c:cat>
            <c:numRef>
              <c:f>'Table 11'!$AC$4:$AH$4</c:f>
              <c:numCache>
                <c:formatCode>General</c:formatCode>
                <c:ptCount val="6"/>
                <c:pt idx="0">
                  <c:v>2016</c:v>
                </c:pt>
                <c:pt idx="1">
                  <c:v>2017</c:v>
                </c:pt>
                <c:pt idx="2">
                  <c:v>2018</c:v>
                </c:pt>
                <c:pt idx="3">
                  <c:v>2019</c:v>
                </c:pt>
                <c:pt idx="4">
                  <c:v>2020</c:v>
                </c:pt>
                <c:pt idx="5">
                  <c:v>2021</c:v>
                </c:pt>
              </c:numCache>
            </c:numRef>
          </c:cat>
          <c:val>
            <c:numRef>
              <c:f>'Table 11'!$AC$5:$AH$5</c:f>
              <c:numCache>
                <c:formatCode>#,##0</c:formatCode>
                <c:ptCount val="6"/>
                <c:pt idx="0">
                  <c:v>137.14994124433923</c:v>
                </c:pt>
                <c:pt idx="1">
                  <c:v>124.57797755363008</c:v>
                </c:pt>
                <c:pt idx="2">
                  <c:v>107.73851953370217</c:v>
                </c:pt>
                <c:pt idx="3">
                  <c:v>102.58513088731416</c:v>
                </c:pt>
                <c:pt idx="4">
                  <c:v>66.356752090780546</c:v>
                </c:pt>
                <c:pt idx="5">
                  <c:v>72.409409435552718</c:v>
                </c:pt>
              </c:numCache>
            </c:numRef>
          </c:val>
          <c:extLst>
            <c:ext xmlns:c16="http://schemas.microsoft.com/office/drawing/2014/chart" uri="{C3380CC4-5D6E-409C-BE32-E72D297353CC}">
              <c16:uniqueId val="{00000019-3EDF-4398-8EE0-5E0CCA126753}"/>
            </c:ext>
          </c:extLst>
        </c:ser>
        <c:ser>
          <c:idx val="1"/>
          <c:order val="1"/>
          <c:tx>
            <c:strRef>
              <c:f>'Table 11'!$AB$6</c:f>
              <c:strCache>
                <c:ptCount val="1"/>
                <c:pt idx="0">
                  <c:v>FAF Electric</c:v>
                </c:pt>
              </c:strCache>
            </c:strRef>
          </c:tx>
          <c:spPr>
            <a:solidFill>
              <a:schemeClr val="accent2"/>
            </a:solidFill>
            <a:ln>
              <a:noFill/>
            </a:ln>
            <a:effectLst/>
          </c:spPr>
          <c:invertIfNegative val="0"/>
          <c:cat>
            <c:numRef>
              <c:f>'Table 11'!$AC$4:$AH$4</c:f>
              <c:numCache>
                <c:formatCode>General</c:formatCode>
                <c:ptCount val="6"/>
                <c:pt idx="0">
                  <c:v>2016</c:v>
                </c:pt>
                <c:pt idx="1">
                  <c:v>2017</c:v>
                </c:pt>
                <c:pt idx="2">
                  <c:v>2018</c:v>
                </c:pt>
                <c:pt idx="3">
                  <c:v>2019</c:v>
                </c:pt>
                <c:pt idx="4">
                  <c:v>2020</c:v>
                </c:pt>
                <c:pt idx="5">
                  <c:v>2021</c:v>
                </c:pt>
              </c:numCache>
            </c:numRef>
          </c:cat>
          <c:val>
            <c:numRef>
              <c:f>'Table 11'!$AC$6:$AH$6</c:f>
              <c:numCache>
                <c:formatCode>#,##0</c:formatCode>
                <c:ptCount val="6"/>
                <c:pt idx="0">
                  <c:v>6.2649549131840434</c:v>
                </c:pt>
                <c:pt idx="1">
                  <c:v>5.6384594218656412</c:v>
                </c:pt>
                <c:pt idx="2">
                  <c:v>5.0119639305472354</c:v>
                </c:pt>
                <c:pt idx="3">
                  <c:v>4.3854684392288288</c:v>
                </c:pt>
                <c:pt idx="4">
                  <c:v>3.7589729479104226</c:v>
                </c:pt>
                <c:pt idx="5">
                  <c:v>3.1324774565920248</c:v>
                </c:pt>
              </c:numCache>
            </c:numRef>
          </c:val>
          <c:extLst>
            <c:ext xmlns:c16="http://schemas.microsoft.com/office/drawing/2014/chart" uri="{C3380CC4-5D6E-409C-BE32-E72D297353CC}">
              <c16:uniqueId val="{0000001B-3EDF-4398-8EE0-5E0CCA126753}"/>
            </c:ext>
          </c:extLst>
        </c:ser>
        <c:ser>
          <c:idx val="2"/>
          <c:order val="2"/>
          <c:tx>
            <c:strRef>
              <c:f>'Table 11'!$AB$7</c:f>
              <c:strCache>
                <c:ptCount val="1"/>
                <c:pt idx="0">
                  <c:v>ASHP</c:v>
                </c:pt>
              </c:strCache>
            </c:strRef>
          </c:tx>
          <c:spPr>
            <a:solidFill>
              <a:schemeClr val="accent3"/>
            </a:solidFill>
            <a:ln>
              <a:noFill/>
            </a:ln>
            <a:effectLst/>
          </c:spPr>
          <c:invertIfNegative val="0"/>
          <c:dPt>
            <c:idx val="2"/>
            <c:invertIfNegative val="0"/>
            <c:bubble3D val="0"/>
            <c:extLst>
              <c:ext xmlns:c16="http://schemas.microsoft.com/office/drawing/2014/chart" uri="{C3380CC4-5D6E-409C-BE32-E72D297353CC}">
                <c16:uniqueId val="{00000000-78C4-458E-8F55-22170E116D50}"/>
              </c:ext>
            </c:extLst>
          </c:dPt>
          <c:dPt>
            <c:idx val="3"/>
            <c:invertIfNegative val="0"/>
            <c:bubble3D val="0"/>
            <c:extLst>
              <c:ext xmlns:c16="http://schemas.microsoft.com/office/drawing/2014/chart" uri="{C3380CC4-5D6E-409C-BE32-E72D297353CC}">
                <c16:uniqueId val="{00000001-78C4-458E-8F55-22170E116D50}"/>
              </c:ext>
            </c:extLst>
          </c:dPt>
          <c:dPt>
            <c:idx val="4"/>
            <c:invertIfNegative val="0"/>
            <c:bubble3D val="0"/>
            <c:extLst>
              <c:ext xmlns:c16="http://schemas.microsoft.com/office/drawing/2014/chart" uri="{C3380CC4-5D6E-409C-BE32-E72D297353CC}">
                <c16:uniqueId val="{00000002-78C4-458E-8F55-22170E116D50}"/>
              </c:ext>
            </c:extLst>
          </c:dPt>
          <c:dPt>
            <c:idx val="5"/>
            <c:invertIfNegative val="0"/>
            <c:bubble3D val="0"/>
            <c:extLst>
              <c:ext xmlns:c16="http://schemas.microsoft.com/office/drawing/2014/chart" uri="{C3380CC4-5D6E-409C-BE32-E72D297353CC}">
                <c16:uniqueId val="{00000003-78C4-458E-8F55-22170E116D50}"/>
              </c:ext>
            </c:extLst>
          </c:dPt>
          <c:cat>
            <c:numRef>
              <c:f>'Table 11'!$AC$4:$AH$4</c:f>
              <c:numCache>
                <c:formatCode>General</c:formatCode>
                <c:ptCount val="6"/>
                <c:pt idx="0">
                  <c:v>2016</c:v>
                </c:pt>
                <c:pt idx="1">
                  <c:v>2017</c:v>
                </c:pt>
                <c:pt idx="2">
                  <c:v>2018</c:v>
                </c:pt>
                <c:pt idx="3">
                  <c:v>2019</c:v>
                </c:pt>
                <c:pt idx="4">
                  <c:v>2020</c:v>
                </c:pt>
                <c:pt idx="5">
                  <c:v>2021</c:v>
                </c:pt>
              </c:numCache>
            </c:numRef>
          </c:cat>
          <c:val>
            <c:numRef>
              <c:f>'Table 11'!$AC$7:$AH$7</c:f>
              <c:numCache>
                <c:formatCode>#,##0</c:formatCode>
                <c:ptCount val="6"/>
                <c:pt idx="0">
                  <c:v>82.439386452387538</c:v>
                </c:pt>
                <c:pt idx="1">
                  <c:v>86.758108111408959</c:v>
                </c:pt>
                <c:pt idx="2">
                  <c:v>88.157097181258763</c:v>
                </c:pt>
                <c:pt idx="3">
                  <c:v>95.184760119317218</c:v>
                </c:pt>
                <c:pt idx="4">
                  <c:v>113.63569778644353</c:v>
                </c:pt>
                <c:pt idx="5">
                  <c:v>113.64701011780095</c:v>
                </c:pt>
              </c:numCache>
            </c:numRef>
          </c:val>
          <c:extLst>
            <c:ext xmlns:c16="http://schemas.microsoft.com/office/drawing/2014/chart" uri="{C3380CC4-5D6E-409C-BE32-E72D297353CC}">
              <c16:uniqueId val="{0000001D-3EDF-4398-8EE0-5E0CCA126753}"/>
            </c:ext>
          </c:extLst>
        </c:ser>
        <c:ser>
          <c:idx val="3"/>
          <c:order val="3"/>
          <c:tx>
            <c:strRef>
              <c:f>'Table 11'!$AB$8</c:f>
              <c:strCache>
                <c:ptCount val="1"/>
                <c:pt idx="0">
                  <c:v>FAF Gas/Other</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4-78C4-458E-8F55-22170E116D50}"/>
              </c:ext>
            </c:extLst>
          </c:dPt>
          <c:dPt>
            <c:idx val="3"/>
            <c:invertIfNegative val="0"/>
            <c:bubble3D val="0"/>
            <c:extLst>
              <c:ext xmlns:c16="http://schemas.microsoft.com/office/drawing/2014/chart" uri="{C3380CC4-5D6E-409C-BE32-E72D297353CC}">
                <c16:uniqueId val="{00000005-78C4-458E-8F55-22170E116D50}"/>
              </c:ext>
            </c:extLst>
          </c:dPt>
          <c:dPt>
            <c:idx val="4"/>
            <c:invertIfNegative val="0"/>
            <c:bubble3D val="0"/>
            <c:extLst>
              <c:ext xmlns:c16="http://schemas.microsoft.com/office/drawing/2014/chart" uri="{C3380CC4-5D6E-409C-BE32-E72D297353CC}">
                <c16:uniqueId val="{00000006-78C4-458E-8F55-22170E116D50}"/>
              </c:ext>
            </c:extLst>
          </c:dPt>
          <c:dPt>
            <c:idx val="5"/>
            <c:invertIfNegative val="0"/>
            <c:bubble3D val="0"/>
            <c:extLst>
              <c:ext xmlns:c16="http://schemas.microsoft.com/office/drawing/2014/chart" uri="{C3380CC4-5D6E-409C-BE32-E72D297353CC}">
                <c16:uniqueId val="{00000007-78C4-458E-8F55-22170E116D50}"/>
              </c:ext>
            </c:extLst>
          </c:dPt>
          <c:cat>
            <c:numRef>
              <c:f>'Table 11'!$AC$4:$AH$4</c:f>
              <c:numCache>
                <c:formatCode>General</c:formatCode>
                <c:ptCount val="6"/>
                <c:pt idx="0">
                  <c:v>2016</c:v>
                </c:pt>
                <c:pt idx="1">
                  <c:v>2017</c:v>
                </c:pt>
                <c:pt idx="2">
                  <c:v>2018</c:v>
                </c:pt>
                <c:pt idx="3">
                  <c:v>2019</c:v>
                </c:pt>
                <c:pt idx="4">
                  <c:v>2020</c:v>
                </c:pt>
                <c:pt idx="5">
                  <c:v>2021</c:v>
                </c:pt>
              </c:numCache>
            </c:numRef>
          </c:cat>
          <c:val>
            <c:numRef>
              <c:f>'Table 11'!$AC$8:$AH$8</c:f>
              <c:numCache>
                <c:formatCode>#,##0</c:formatCode>
                <c:ptCount val="6"/>
                <c:pt idx="0">
                  <c:v>143.86906100137716</c:v>
                </c:pt>
                <c:pt idx="1">
                  <c:v>144.06159515340713</c:v>
                </c:pt>
                <c:pt idx="2">
                  <c:v>158.37403308195178</c:v>
                </c:pt>
                <c:pt idx="3">
                  <c:v>160.26152489083404</c:v>
                </c:pt>
                <c:pt idx="4">
                  <c:v>185.55840517933157</c:v>
                </c:pt>
                <c:pt idx="5">
                  <c:v>185.55840517933157</c:v>
                </c:pt>
              </c:numCache>
            </c:numRef>
          </c:val>
          <c:extLst>
            <c:ext xmlns:c16="http://schemas.microsoft.com/office/drawing/2014/chart" uri="{C3380CC4-5D6E-409C-BE32-E72D297353CC}">
              <c16:uniqueId val="{0000001F-3EDF-4398-8EE0-5E0CCA126753}"/>
            </c:ext>
          </c:extLst>
        </c:ser>
        <c:ser>
          <c:idx val="4"/>
          <c:order val="4"/>
          <c:tx>
            <c:strRef>
              <c:f>'Table 11'!$AB$9</c:f>
              <c:strCache>
                <c:ptCount val="1"/>
                <c:pt idx="0">
                  <c:v>DHP</c:v>
                </c:pt>
              </c:strCache>
            </c:strRef>
          </c:tx>
          <c:spPr>
            <a:solidFill>
              <a:schemeClr val="accent5"/>
            </a:solidFill>
            <a:ln>
              <a:noFill/>
            </a:ln>
            <a:effectLst/>
          </c:spPr>
          <c:invertIfNegative val="0"/>
          <c:dPt>
            <c:idx val="2"/>
            <c:invertIfNegative val="0"/>
            <c:bubble3D val="0"/>
            <c:extLst>
              <c:ext xmlns:c16="http://schemas.microsoft.com/office/drawing/2014/chart" uri="{C3380CC4-5D6E-409C-BE32-E72D297353CC}">
                <c16:uniqueId val="{00000008-78C4-458E-8F55-22170E116D50}"/>
              </c:ext>
            </c:extLst>
          </c:dPt>
          <c:dPt>
            <c:idx val="3"/>
            <c:invertIfNegative val="0"/>
            <c:bubble3D val="0"/>
            <c:extLst>
              <c:ext xmlns:c16="http://schemas.microsoft.com/office/drawing/2014/chart" uri="{C3380CC4-5D6E-409C-BE32-E72D297353CC}">
                <c16:uniqueId val="{00000009-78C4-458E-8F55-22170E116D50}"/>
              </c:ext>
            </c:extLst>
          </c:dPt>
          <c:dPt>
            <c:idx val="4"/>
            <c:invertIfNegative val="0"/>
            <c:bubble3D val="0"/>
            <c:extLst>
              <c:ext xmlns:c16="http://schemas.microsoft.com/office/drawing/2014/chart" uri="{C3380CC4-5D6E-409C-BE32-E72D297353CC}">
                <c16:uniqueId val="{0000000A-78C4-458E-8F55-22170E116D50}"/>
              </c:ext>
            </c:extLst>
          </c:dPt>
          <c:dPt>
            <c:idx val="5"/>
            <c:invertIfNegative val="0"/>
            <c:bubble3D val="0"/>
            <c:extLst>
              <c:ext xmlns:c16="http://schemas.microsoft.com/office/drawing/2014/chart" uri="{C3380CC4-5D6E-409C-BE32-E72D297353CC}">
                <c16:uniqueId val="{0000000B-78C4-458E-8F55-22170E116D50}"/>
              </c:ext>
            </c:extLst>
          </c:dPt>
          <c:cat>
            <c:numRef>
              <c:f>'Table 11'!$AC$4:$AH$4</c:f>
              <c:numCache>
                <c:formatCode>General</c:formatCode>
                <c:ptCount val="6"/>
                <c:pt idx="0">
                  <c:v>2016</c:v>
                </c:pt>
                <c:pt idx="1">
                  <c:v>2017</c:v>
                </c:pt>
                <c:pt idx="2">
                  <c:v>2018</c:v>
                </c:pt>
                <c:pt idx="3">
                  <c:v>2019</c:v>
                </c:pt>
                <c:pt idx="4">
                  <c:v>2020</c:v>
                </c:pt>
                <c:pt idx="5">
                  <c:v>2021</c:v>
                </c:pt>
              </c:numCache>
            </c:numRef>
          </c:cat>
          <c:val>
            <c:numRef>
              <c:f>'Table 11'!$AC$9:$AH$9</c:f>
              <c:numCache>
                <c:formatCode>#,##0</c:formatCode>
                <c:ptCount val="6"/>
                <c:pt idx="0">
                  <c:v>37.672612818167778</c:v>
                </c:pt>
                <c:pt idx="1">
                  <c:v>46.249481840848297</c:v>
                </c:pt>
                <c:pt idx="2">
                  <c:v>52.364911184900514</c:v>
                </c:pt>
                <c:pt idx="3">
                  <c:v>52.323646479475052</c:v>
                </c:pt>
                <c:pt idx="4">
                  <c:v>60.578650799837021</c:v>
                </c:pt>
                <c:pt idx="5">
                  <c:v>60.578650799837021</c:v>
                </c:pt>
              </c:numCache>
            </c:numRef>
          </c:val>
          <c:extLst>
            <c:ext xmlns:c16="http://schemas.microsoft.com/office/drawing/2014/chart" uri="{C3380CC4-5D6E-409C-BE32-E72D297353CC}">
              <c16:uniqueId val="{00000021-3EDF-4398-8EE0-5E0CCA126753}"/>
            </c:ext>
          </c:extLst>
        </c:ser>
        <c:ser>
          <c:idx val="5"/>
          <c:order val="5"/>
          <c:tx>
            <c:strRef>
              <c:f>'Table 11'!$AB$10</c:f>
              <c:strCache>
                <c:ptCount val="1"/>
                <c:pt idx="0">
                  <c:v>Other</c:v>
                </c:pt>
              </c:strCache>
            </c:strRef>
          </c:tx>
          <c:spPr>
            <a:solidFill>
              <a:schemeClr val="accent5">
                <a:lumMod val="40000"/>
                <a:lumOff val="60000"/>
              </a:schemeClr>
            </a:solidFill>
            <a:ln>
              <a:noFill/>
            </a:ln>
            <a:effectLst/>
          </c:spPr>
          <c:invertIfNegative val="0"/>
          <c:cat>
            <c:numRef>
              <c:f>'Table 11'!$AC$4:$AH$4</c:f>
              <c:numCache>
                <c:formatCode>General</c:formatCode>
                <c:ptCount val="6"/>
                <c:pt idx="0">
                  <c:v>2016</c:v>
                </c:pt>
                <c:pt idx="1">
                  <c:v>2017</c:v>
                </c:pt>
                <c:pt idx="2">
                  <c:v>2018</c:v>
                </c:pt>
                <c:pt idx="3">
                  <c:v>2019</c:v>
                </c:pt>
                <c:pt idx="4">
                  <c:v>2020</c:v>
                </c:pt>
                <c:pt idx="5">
                  <c:v>2021</c:v>
                </c:pt>
              </c:numCache>
            </c:numRef>
          </c:cat>
          <c:val>
            <c:numRef>
              <c:f>'Table 11'!$AC$10:$AH$10</c:f>
              <c:numCache>
                <c:formatCode>#,##0</c:formatCode>
                <c:ptCount val="6"/>
                <c:pt idx="0">
                  <c:v>2.9135232783544724</c:v>
                </c:pt>
                <c:pt idx="1">
                  <c:v>6.8625209388733586</c:v>
                </c:pt>
                <c:pt idx="2">
                  <c:v>6.8601126282457265</c:v>
                </c:pt>
                <c:pt idx="3">
                  <c:v>6.8467628634680207</c:v>
                </c:pt>
                <c:pt idx="4">
                  <c:v>6.8794429298048554</c:v>
                </c:pt>
                <c:pt idx="5">
                  <c:v>6.838406609619593</c:v>
                </c:pt>
              </c:numCache>
            </c:numRef>
          </c:val>
          <c:extLst>
            <c:ext xmlns:c16="http://schemas.microsoft.com/office/drawing/2014/chart" uri="{C3380CC4-5D6E-409C-BE32-E72D297353CC}">
              <c16:uniqueId val="{00000023-3EDF-4398-8EE0-5E0CCA126753}"/>
            </c:ext>
          </c:extLst>
        </c:ser>
        <c:dLbls>
          <c:showLegendKey val="0"/>
          <c:showVal val="0"/>
          <c:showCatName val="0"/>
          <c:showSerName val="0"/>
          <c:showPercent val="0"/>
          <c:showBubbleSize val="0"/>
        </c:dLbls>
        <c:gapWidth val="80"/>
        <c:overlap val="100"/>
        <c:axId val="284817664"/>
        <c:axId val="284819840"/>
      </c:barChart>
      <c:catAx>
        <c:axId val="284817664"/>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84819840"/>
        <c:crosses val="autoZero"/>
        <c:auto val="1"/>
        <c:lblAlgn val="ctr"/>
        <c:lblOffset val="100"/>
        <c:noMultiLvlLbl val="0"/>
      </c:catAx>
      <c:valAx>
        <c:axId val="284819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Thousand s of Units</a:t>
                </a:r>
              </a:p>
            </c:rich>
          </c:tx>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84817664"/>
        <c:crosses val="autoZero"/>
        <c:crossBetween val="between"/>
      </c:valAx>
    </c:plotArea>
    <c:legend>
      <c:legendPos val="b"/>
      <c:layout>
        <c:manualLayout>
          <c:xMode val="edge"/>
          <c:yMode val="edge"/>
          <c:x val="9.7018664958100798E-2"/>
          <c:y val="0.79734633339375816"/>
          <c:w val="0.85449920473002972"/>
          <c:h val="0.11542623087944437"/>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28144688552047"/>
          <c:y val="3.657522859517872E-2"/>
          <c:w val="0.81931241464195992"/>
          <c:h val="0.74910932405087194"/>
        </c:manualLayout>
      </c:layout>
      <c:barChart>
        <c:barDir val="col"/>
        <c:grouping val="stacked"/>
        <c:varyColors val="0"/>
        <c:ser>
          <c:idx val="0"/>
          <c:order val="0"/>
          <c:tx>
            <c:strRef>
              <c:f>'Table 12'!$AA$7</c:f>
              <c:strCache>
                <c:ptCount val="1"/>
                <c:pt idx="0">
                  <c:v>CAC</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10-246A-43E8-9C50-1F8082184453}"/>
              </c:ext>
            </c:extLst>
          </c:dPt>
          <c:dPt>
            <c:idx val="3"/>
            <c:invertIfNegative val="0"/>
            <c:bubble3D val="0"/>
            <c:spPr>
              <a:solidFill>
                <a:schemeClr val="accent1"/>
              </a:solidFill>
              <a:ln>
                <a:noFill/>
              </a:ln>
              <a:effectLst/>
            </c:spPr>
            <c:extLst>
              <c:ext xmlns:c16="http://schemas.microsoft.com/office/drawing/2014/chart" uri="{C3380CC4-5D6E-409C-BE32-E72D297353CC}">
                <c16:uniqueId val="{00000011-246A-43E8-9C50-1F8082184453}"/>
              </c:ext>
            </c:extLst>
          </c:dPt>
          <c:dPt>
            <c:idx val="4"/>
            <c:invertIfNegative val="0"/>
            <c:bubble3D val="0"/>
            <c:spPr>
              <a:solidFill>
                <a:schemeClr val="accent1"/>
              </a:solidFill>
              <a:ln>
                <a:noFill/>
              </a:ln>
              <a:effectLst/>
            </c:spPr>
            <c:extLst>
              <c:ext xmlns:c16="http://schemas.microsoft.com/office/drawing/2014/chart" uri="{C3380CC4-5D6E-409C-BE32-E72D297353CC}">
                <c16:uniqueId val="{00000012-246A-43E8-9C50-1F808218445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13-246A-43E8-9C50-1F8082184453}"/>
              </c:ext>
            </c:extLst>
          </c:dPt>
          <c:cat>
            <c:numRef>
              <c:f>'Table 12'!$AB$6:$AG$6</c:f>
              <c:numCache>
                <c:formatCode>General</c:formatCode>
                <c:ptCount val="6"/>
                <c:pt idx="0">
                  <c:v>2016</c:v>
                </c:pt>
                <c:pt idx="1">
                  <c:v>2017</c:v>
                </c:pt>
                <c:pt idx="2">
                  <c:v>2018</c:v>
                </c:pt>
                <c:pt idx="3">
                  <c:v>2019</c:v>
                </c:pt>
                <c:pt idx="4">
                  <c:v>2020</c:v>
                </c:pt>
                <c:pt idx="5">
                  <c:v>2021</c:v>
                </c:pt>
              </c:numCache>
            </c:numRef>
          </c:cat>
          <c:val>
            <c:numRef>
              <c:f>'Table 12'!$AB$7:$AG$7</c:f>
              <c:numCache>
                <c:formatCode>#,##0</c:formatCode>
                <c:ptCount val="6"/>
                <c:pt idx="0">
                  <c:v>109.20420911520067</c:v>
                </c:pt>
                <c:pt idx="1">
                  <c:v>135.28141508200949</c:v>
                </c:pt>
                <c:pt idx="2">
                  <c:v>167.69320753921136</c:v>
                </c:pt>
                <c:pt idx="3">
                  <c:v>194.6493417586949</c:v>
                </c:pt>
                <c:pt idx="4">
                  <c:v>232.30318837627189</c:v>
                </c:pt>
                <c:pt idx="5">
                  <c:v>232.30318837627175</c:v>
                </c:pt>
              </c:numCache>
            </c:numRef>
          </c:val>
          <c:extLst>
            <c:ext xmlns:c16="http://schemas.microsoft.com/office/drawing/2014/chart" uri="{C3380CC4-5D6E-409C-BE32-E72D297353CC}">
              <c16:uniqueId val="{00000000-44BA-4267-BBE6-0F8360D491F6}"/>
            </c:ext>
          </c:extLst>
        </c:ser>
        <c:ser>
          <c:idx val="1"/>
          <c:order val="1"/>
          <c:tx>
            <c:strRef>
              <c:f>'Table 12'!$AA$8</c:f>
              <c:strCache>
                <c:ptCount val="1"/>
                <c:pt idx="0">
                  <c:v>ASHP</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0-246A-43E8-9C50-1F8082184453}"/>
              </c:ext>
            </c:extLst>
          </c:dPt>
          <c:dPt>
            <c:idx val="3"/>
            <c:invertIfNegative val="0"/>
            <c:bubble3D val="0"/>
            <c:extLst>
              <c:ext xmlns:c16="http://schemas.microsoft.com/office/drawing/2014/chart" uri="{C3380CC4-5D6E-409C-BE32-E72D297353CC}">
                <c16:uniqueId val="{00000001-246A-43E8-9C50-1F8082184453}"/>
              </c:ext>
            </c:extLst>
          </c:dPt>
          <c:dPt>
            <c:idx val="4"/>
            <c:invertIfNegative val="0"/>
            <c:bubble3D val="0"/>
            <c:extLst>
              <c:ext xmlns:c16="http://schemas.microsoft.com/office/drawing/2014/chart" uri="{C3380CC4-5D6E-409C-BE32-E72D297353CC}">
                <c16:uniqueId val="{00000002-246A-43E8-9C50-1F8082184453}"/>
              </c:ext>
            </c:extLst>
          </c:dPt>
          <c:dPt>
            <c:idx val="5"/>
            <c:invertIfNegative val="0"/>
            <c:bubble3D val="0"/>
            <c:extLst>
              <c:ext xmlns:c16="http://schemas.microsoft.com/office/drawing/2014/chart" uri="{C3380CC4-5D6E-409C-BE32-E72D297353CC}">
                <c16:uniqueId val="{00000003-246A-43E8-9C50-1F8082184453}"/>
              </c:ext>
            </c:extLst>
          </c:dPt>
          <c:cat>
            <c:numRef>
              <c:f>'Table 12'!$AB$6:$AG$6</c:f>
              <c:numCache>
                <c:formatCode>General</c:formatCode>
                <c:ptCount val="6"/>
                <c:pt idx="0">
                  <c:v>2016</c:v>
                </c:pt>
                <c:pt idx="1">
                  <c:v>2017</c:v>
                </c:pt>
                <c:pt idx="2">
                  <c:v>2018</c:v>
                </c:pt>
                <c:pt idx="3">
                  <c:v>2019</c:v>
                </c:pt>
                <c:pt idx="4">
                  <c:v>2020</c:v>
                </c:pt>
                <c:pt idx="5">
                  <c:v>2021</c:v>
                </c:pt>
              </c:numCache>
            </c:numRef>
          </c:cat>
          <c:val>
            <c:numRef>
              <c:f>'Table 12'!$AB$8:$AG$8</c:f>
              <c:numCache>
                <c:formatCode>#,##0</c:formatCode>
                <c:ptCount val="6"/>
                <c:pt idx="0">
                  <c:v>75.44000000000004</c:v>
                </c:pt>
                <c:pt idx="1">
                  <c:v>86.75625156350597</c:v>
                </c:pt>
                <c:pt idx="2">
                  <c:v>88.165351036022756</c:v>
                </c:pt>
                <c:pt idx="3">
                  <c:v>95.186250652203427</c:v>
                </c:pt>
                <c:pt idx="4">
                  <c:v>113.6415883820237</c:v>
                </c:pt>
                <c:pt idx="5">
                  <c:v>113.64158838202378</c:v>
                </c:pt>
              </c:numCache>
            </c:numRef>
          </c:val>
          <c:extLst>
            <c:ext xmlns:c16="http://schemas.microsoft.com/office/drawing/2014/chart" uri="{C3380CC4-5D6E-409C-BE32-E72D297353CC}">
              <c16:uniqueId val="{00000001-44BA-4267-BBE6-0F8360D491F6}"/>
            </c:ext>
          </c:extLst>
        </c:ser>
        <c:ser>
          <c:idx val="2"/>
          <c:order val="2"/>
          <c:tx>
            <c:strRef>
              <c:f>'Table 12'!$AA$9</c:f>
              <c:strCache>
                <c:ptCount val="1"/>
                <c:pt idx="0">
                  <c:v>DHP</c:v>
                </c:pt>
              </c:strCache>
            </c:strRef>
          </c:tx>
          <c:spPr>
            <a:solidFill>
              <a:schemeClr val="accent3"/>
            </a:solidFill>
            <a:ln>
              <a:noFill/>
            </a:ln>
            <a:effectLst/>
          </c:spPr>
          <c:invertIfNegative val="0"/>
          <c:dPt>
            <c:idx val="2"/>
            <c:invertIfNegative val="0"/>
            <c:bubble3D val="0"/>
            <c:extLst>
              <c:ext xmlns:c16="http://schemas.microsoft.com/office/drawing/2014/chart" uri="{C3380CC4-5D6E-409C-BE32-E72D297353CC}">
                <c16:uniqueId val="{00000004-246A-43E8-9C50-1F8082184453}"/>
              </c:ext>
            </c:extLst>
          </c:dPt>
          <c:dPt>
            <c:idx val="3"/>
            <c:invertIfNegative val="0"/>
            <c:bubble3D val="0"/>
            <c:extLst>
              <c:ext xmlns:c16="http://schemas.microsoft.com/office/drawing/2014/chart" uri="{C3380CC4-5D6E-409C-BE32-E72D297353CC}">
                <c16:uniqueId val="{00000005-246A-43E8-9C50-1F8082184453}"/>
              </c:ext>
            </c:extLst>
          </c:dPt>
          <c:dPt>
            <c:idx val="4"/>
            <c:invertIfNegative val="0"/>
            <c:bubble3D val="0"/>
            <c:extLst>
              <c:ext xmlns:c16="http://schemas.microsoft.com/office/drawing/2014/chart" uri="{C3380CC4-5D6E-409C-BE32-E72D297353CC}">
                <c16:uniqueId val="{00000006-246A-43E8-9C50-1F8082184453}"/>
              </c:ext>
            </c:extLst>
          </c:dPt>
          <c:dPt>
            <c:idx val="5"/>
            <c:invertIfNegative val="0"/>
            <c:bubble3D val="0"/>
            <c:extLst>
              <c:ext xmlns:c16="http://schemas.microsoft.com/office/drawing/2014/chart" uri="{C3380CC4-5D6E-409C-BE32-E72D297353CC}">
                <c16:uniqueId val="{00000007-246A-43E8-9C50-1F8082184453}"/>
              </c:ext>
            </c:extLst>
          </c:dPt>
          <c:cat>
            <c:numRef>
              <c:f>'Table 12'!$AB$6:$AG$6</c:f>
              <c:numCache>
                <c:formatCode>General</c:formatCode>
                <c:ptCount val="6"/>
                <c:pt idx="0">
                  <c:v>2016</c:v>
                </c:pt>
                <c:pt idx="1">
                  <c:v>2017</c:v>
                </c:pt>
                <c:pt idx="2">
                  <c:v>2018</c:v>
                </c:pt>
                <c:pt idx="3">
                  <c:v>2019</c:v>
                </c:pt>
                <c:pt idx="4">
                  <c:v>2020</c:v>
                </c:pt>
                <c:pt idx="5">
                  <c:v>2021</c:v>
                </c:pt>
              </c:numCache>
            </c:numRef>
          </c:cat>
          <c:val>
            <c:numRef>
              <c:f>'Table 12'!$AB$9:$AG$9</c:f>
              <c:numCache>
                <c:formatCode>#,##0</c:formatCode>
                <c:ptCount val="6"/>
                <c:pt idx="0">
                  <c:v>37.672612818167778</c:v>
                </c:pt>
                <c:pt idx="1">
                  <c:v>46.249481840848283</c:v>
                </c:pt>
                <c:pt idx="2">
                  <c:v>52.3649111849005</c:v>
                </c:pt>
                <c:pt idx="3">
                  <c:v>52.323646479475023</c:v>
                </c:pt>
                <c:pt idx="4">
                  <c:v>60.578650799837028</c:v>
                </c:pt>
                <c:pt idx="5">
                  <c:v>60.578650799837021</c:v>
                </c:pt>
              </c:numCache>
            </c:numRef>
          </c:val>
          <c:extLst>
            <c:ext xmlns:c16="http://schemas.microsoft.com/office/drawing/2014/chart" uri="{C3380CC4-5D6E-409C-BE32-E72D297353CC}">
              <c16:uniqueId val="{00000002-44BA-4267-BBE6-0F8360D491F6}"/>
            </c:ext>
          </c:extLst>
        </c:ser>
        <c:ser>
          <c:idx val="3"/>
          <c:order val="3"/>
          <c:tx>
            <c:strRef>
              <c:f>'Table 12'!$AA$10</c:f>
              <c:strCache>
                <c:ptCount val="1"/>
                <c:pt idx="0">
                  <c:v>RAC/PTAC/PTHP</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8-246A-43E8-9C50-1F8082184453}"/>
              </c:ext>
            </c:extLst>
          </c:dPt>
          <c:dPt>
            <c:idx val="3"/>
            <c:invertIfNegative val="0"/>
            <c:bubble3D val="0"/>
            <c:extLst>
              <c:ext xmlns:c16="http://schemas.microsoft.com/office/drawing/2014/chart" uri="{C3380CC4-5D6E-409C-BE32-E72D297353CC}">
                <c16:uniqueId val="{00000009-246A-43E8-9C50-1F8082184453}"/>
              </c:ext>
            </c:extLst>
          </c:dPt>
          <c:dPt>
            <c:idx val="4"/>
            <c:invertIfNegative val="0"/>
            <c:bubble3D val="0"/>
            <c:extLst>
              <c:ext xmlns:c16="http://schemas.microsoft.com/office/drawing/2014/chart" uri="{C3380CC4-5D6E-409C-BE32-E72D297353CC}">
                <c16:uniqueId val="{0000000A-246A-43E8-9C50-1F8082184453}"/>
              </c:ext>
            </c:extLst>
          </c:dPt>
          <c:dPt>
            <c:idx val="5"/>
            <c:invertIfNegative val="0"/>
            <c:bubble3D val="0"/>
            <c:extLst>
              <c:ext xmlns:c16="http://schemas.microsoft.com/office/drawing/2014/chart" uri="{C3380CC4-5D6E-409C-BE32-E72D297353CC}">
                <c16:uniqueId val="{0000000B-246A-43E8-9C50-1F8082184453}"/>
              </c:ext>
            </c:extLst>
          </c:dPt>
          <c:cat>
            <c:numRef>
              <c:f>'Table 12'!$AB$6:$AG$6</c:f>
              <c:numCache>
                <c:formatCode>General</c:formatCode>
                <c:ptCount val="6"/>
                <c:pt idx="0">
                  <c:v>2016</c:v>
                </c:pt>
                <c:pt idx="1">
                  <c:v>2017</c:v>
                </c:pt>
                <c:pt idx="2">
                  <c:v>2018</c:v>
                </c:pt>
                <c:pt idx="3">
                  <c:v>2019</c:v>
                </c:pt>
                <c:pt idx="4">
                  <c:v>2020</c:v>
                </c:pt>
                <c:pt idx="5">
                  <c:v>2021</c:v>
                </c:pt>
              </c:numCache>
            </c:numRef>
          </c:cat>
          <c:val>
            <c:numRef>
              <c:f>'Table 12'!$AB$10:$AG$10</c:f>
              <c:numCache>
                <c:formatCode>#,##0</c:formatCode>
                <c:ptCount val="6"/>
                <c:pt idx="0">
                  <c:v>98.18836298799377</c:v>
                </c:pt>
                <c:pt idx="1">
                  <c:v>100.17631436679211</c:v>
                </c:pt>
                <c:pt idx="2">
                  <c:v>101.16987203225898</c:v>
                </c:pt>
                <c:pt idx="3">
                  <c:v>104.16824848409536</c:v>
                </c:pt>
                <c:pt idx="4">
                  <c:v>104.16503979994968</c:v>
                </c:pt>
                <c:pt idx="5">
                  <c:v>104.16853365697604</c:v>
                </c:pt>
              </c:numCache>
            </c:numRef>
          </c:val>
          <c:extLst>
            <c:ext xmlns:c16="http://schemas.microsoft.com/office/drawing/2014/chart" uri="{C3380CC4-5D6E-409C-BE32-E72D297353CC}">
              <c16:uniqueId val="{00000003-44BA-4267-BBE6-0F8360D491F6}"/>
            </c:ext>
          </c:extLst>
        </c:ser>
        <c:ser>
          <c:idx val="4"/>
          <c:order val="4"/>
          <c:tx>
            <c:strRef>
              <c:f>'Table 12'!$AA$11</c:f>
              <c:strCache>
                <c:ptCount val="1"/>
                <c:pt idx="0">
                  <c:v>Other</c:v>
                </c:pt>
              </c:strCache>
            </c:strRef>
          </c:tx>
          <c:spPr>
            <a:solidFill>
              <a:schemeClr val="accent5"/>
            </a:solidFill>
            <a:ln>
              <a:noFill/>
            </a:ln>
            <a:effectLst/>
          </c:spPr>
          <c:invertIfNegative val="0"/>
          <c:dPt>
            <c:idx val="2"/>
            <c:invertIfNegative val="0"/>
            <c:bubble3D val="0"/>
            <c:extLst>
              <c:ext xmlns:c16="http://schemas.microsoft.com/office/drawing/2014/chart" uri="{C3380CC4-5D6E-409C-BE32-E72D297353CC}">
                <c16:uniqueId val="{0000000C-246A-43E8-9C50-1F8082184453}"/>
              </c:ext>
            </c:extLst>
          </c:dPt>
          <c:dPt>
            <c:idx val="3"/>
            <c:invertIfNegative val="0"/>
            <c:bubble3D val="0"/>
            <c:extLst>
              <c:ext xmlns:c16="http://schemas.microsoft.com/office/drawing/2014/chart" uri="{C3380CC4-5D6E-409C-BE32-E72D297353CC}">
                <c16:uniqueId val="{0000000D-246A-43E8-9C50-1F8082184453}"/>
              </c:ext>
            </c:extLst>
          </c:dPt>
          <c:dPt>
            <c:idx val="4"/>
            <c:invertIfNegative val="0"/>
            <c:bubble3D val="0"/>
            <c:extLst>
              <c:ext xmlns:c16="http://schemas.microsoft.com/office/drawing/2014/chart" uri="{C3380CC4-5D6E-409C-BE32-E72D297353CC}">
                <c16:uniqueId val="{0000000E-246A-43E8-9C50-1F8082184453}"/>
              </c:ext>
            </c:extLst>
          </c:dPt>
          <c:dPt>
            <c:idx val="5"/>
            <c:invertIfNegative val="0"/>
            <c:bubble3D val="0"/>
            <c:extLst>
              <c:ext xmlns:c16="http://schemas.microsoft.com/office/drawing/2014/chart" uri="{C3380CC4-5D6E-409C-BE32-E72D297353CC}">
                <c16:uniqueId val="{0000000F-246A-43E8-9C50-1F8082184453}"/>
              </c:ext>
            </c:extLst>
          </c:dPt>
          <c:cat>
            <c:numRef>
              <c:f>'Table 12'!$AB$6:$AG$6</c:f>
              <c:numCache>
                <c:formatCode>General</c:formatCode>
                <c:ptCount val="6"/>
                <c:pt idx="0">
                  <c:v>2016</c:v>
                </c:pt>
                <c:pt idx="1">
                  <c:v>2017</c:v>
                </c:pt>
                <c:pt idx="2">
                  <c:v>2018</c:v>
                </c:pt>
                <c:pt idx="3">
                  <c:v>2019</c:v>
                </c:pt>
                <c:pt idx="4">
                  <c:v>2020</c:v>
                </c:pt>
                <c:pt idx="5">
                  <c:v>2021</c:v>
                </c:pt>
              </c:numCache>
            </c:numRef>
          </c:cat>
          <c:val>
            <c:numRef>
              <c:f>'Table 12'!$AB$11:$AG$11</c:f>
              <c:numCache>
                <c:formatCode>#,##0</c:formatCode>
                <c:ptCount val="6"/>
                <c:pt idx="0">
                  <c:v>6.1529423557609064</c:v>
                </c:pt>
                <c:pt idx="1">
                  <c:v>6.5455805364667601</c:v>
                </c:pt>
                <c:pt idx="2">
                  <c:v>4.9436667012649576</c:v>
                </c:pt>
                <c:pt idx="3">
                  <c:v>4.9335637347251371</c:v>
                </c:pt>
                <c:pt idx="4">
                  <c:v>4.958409645940332</c:v>
                </c:pt>
                <c:pt idx="5">
                  <c:v>4.9271801708665572</c:v>
                </c:pt>
              </c:numCache>
            </c:numRef>
          </c:val>
          <c:extLst>
            <c:ext xmlns:c16="http://schemas.microsoft.com/office/drawing/2014/chart" uri="{C3380CC4-5D6E-409C-BE32-E72D297353CC}">
              <c16:uniqueId val="{00000004-44BA-4267-BBE6-0F8360D491F6}"/>
            </c:ext>
          </c:extLst>
        </c:ser>
        <c:dLbls>
          <c:showLegendKey val="0"/>
          <c:showVal val="0"/>
          <c:showCatName val="0"/>
          <c:showSerName val="0"/>
          <c:showPercent val="0"/>
          <c:showBubbleSize val="0"/>
        </c:dLbls>
        <c:gapWidth val="80"/>
        <c:overlap val="100"/>
        <c:axId val="284926336"/>
        <c:axId val="284928256"/>
      </c:barChart>
      <c:catAx>
        <c:axId val="284926336"/>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84928256"/>
        <c:crosses val="autoZero"/>
        <c:auto val="1"/>
        <c:lblAlgn val="ctr"/>
        <c:lblOffset val="100"/>
        <c:noMultiLvlLbl val="0"/>
      </c:catAx>
      <c:valAx>
        <c:axId val="284928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Thousands</a:t>
                </a:r>
                <a:r>
                  <a:rPr lang="en-US" baseline="0"/>
                  <a:t> of</a:t>
                </a:r>
                <a:r>
                  <a:rPr lang="en-US"/>
                  <a:t> Units</a:t>
                </a:r>
              </a:p>
            </c:rich>
          </c:tx>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84926336"/>
        <c:crosses val="autoZero"/>
        <c:crossBetween val="between"/>
      </c:valAx>
    </c:plotArea>
    <c:legend>
      <c:legendPos val="b"/>
      <c:layout>
        <c:manualLayout>
          <c:xMode val="edge"/>
          <c:yMode val="edge"/>
          <c:x val="7.2450259798856012E-2"/>
          <c:y val="0.90074755968420062"/>
          <c:w val="0.89999988759435046"/>
          <c:h val="5.6735588849398812E-2"/>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solidFill>
            <a:schemeClr val="tx1"/>
          </a:solidFill>
          <a:latin typeface="+mj-lt"/>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61027748889881"/>
          <c:y val="3.8095238095238099E-2"/>
          <c:w val="0.83864199365016479"/>
          <c:h val="0.68389624024269691"/>
        </c:manualLayout>
      </c:layout>
      <c:barChart>
        <c:barDir val="col"/>
        <c:grouping val="stacked"/>
        <c:varyColors val="0"/>
        <c:ser>
          <c:idx val="0"/>
          <c:order val="0"/>
          <c:tx>
            <c:strRef>
              <c:f>'Savings Summary'!$C$24</c:f>
              <c:strCache>
                <c:ptCount val="1"/>
                <c:pt idx="0">
                  <c:v>Single Family</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6-E046-40F1-B655-0CC4E23806A4}"/>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8-E046-40F1-B655-0CC4E23806A4}"/>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A-E046-40F1-B655-0CC4E23806A4}"/>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C-E046-40F1-B655-0CC4E23806A4}"/>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Summary'!$E$24:$J$24</c:f>
              <c:numCache>
                <c:formatCode>0.0</c:formatCode>
                <c:ptCount val="6"/>
                <c:pt idx="0">
                  <c:v>8.2342952874372504</c:v>
                </c:pt>
                <c:pt idx="1">
                  <c:v>11.521472688996939</c:v>
                </c:pt>
                <c:pt idx="2">
                  <c:v>14.077724214296413</c:v>
                </c:pt>
                <c:pt idx="3">
                  <c:v>15.568100497003019</c:v>
                </c:pt>
                <c:pt idx="4">
                  <c:v>23.230559273458656</c:v>
                </c:pt>
                <c:pt idx="5">
                  <c:v>23.928782471005633</c:v>
                </c:pt>
              </c:numCache>
            </c:numRef>
          </c:val>
          <c:extLst>
            <c:ext xmlns:c16="http://schemas.microsoft.com/office/drawing/2014/chart" uri="{C3380CC4-5D6E-409C-BE32-E72D297353CC}">
              <c16:uniqueId val="{0000000D-E046-40F1-B655-0CC4E23806A4}"/>
            </c:ext>
          </c:extLst>
        </c:ser>
        <c:ser>
          <c:idx val="1"/>
          <c:order val="1"/>
          <c:tx>
            <c:strRef>
              <c:f>'Savings Summary'!$C$27</c:f>
              <c:strCache>
                <c:ptCount val="1"/>
                <c:pt idx="0">
                  <c:v>Multifamily</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10-E046-40F1-B655-0CC4E23806A4}"/>
              </c:ext>
            </c:extLst>
          </c:dPt>
          <c:dPt>
            <c:idx val="3"/>
            <c:invertIfNegative val="0"/>
            <c:bubble3D val="0"/>
            <c:extLst>
              <c:ext xmlns:c16="http://schemas.microsoft.com/office/drawing/2014/chart" uri="{C3380CC4-5D6E-409C-BE32-E72D297353CC}">
                <c16:uniqueId val="{00000012-E046-40F1-B655-0CC4E23806A4}"/>
              </c:ext>
            </c:extLst>
          </c:dPt>
          <c:dPt>
            <c:idx val="4"/>
            <c:invertIfNegative val="0"/>
            <c:bubble3D val="0"/>
            <c:extLst>
              <c:ext xmlns:c16="http://schemas.microsoft.com/office/drawing/2014/chart" uri="{C3380CC4-5D6E-409C-BE32-E72D297353CC}">
                <c16:uniqueId val="{00000014-E046-40F1-B655-0CC4E23806A4}"/>
              </c:ext>
            </c:extLst>
          </c:dPt>
          <c:dPt>
            <c:idx val="5"/>
            <c:invertIfNegative val="0"/>
            <c:bubble3D val="0"/>
            <c:extLst>
              <c:ext xmlns:c16="http://schemas.microsoft.com/office/drawing/2014/chart" uri="{C3380CC4-5D6E-409C-BE32-E72D297353CC}">
                <c16:uniqueId val="{00000016-E046-40F1-B655-0CC4E23806A4}"/>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Summary'!$E$27:$J$27</c:f>
              <c:numCache>
                <c:formatCode>0.0</c:formatCode>
                <c:ptCount val="6"/>
                <c:pt idx="0">
                  <c:v>1.7111686316760262</c:v>
                </c:pt>
                <c:pt idx="1">
                  <c:v>1.8908711661125825</c:v>
                </c:pt>
                <c:pt idx="2">
                  <c:v>2.1270669193355896</c:v>
                </c:pt>
                <c:pt idx="3">
                  <c:v>1.9668106065550701</c:v>
                </c:pt>
                <c:pt idx="4">
                  <c:v>2.5105301524705133</c:v>
                </c:pt>
                <c:pt idx="5">
                  <c:v>2.332165211273916</c:v>
                </c:pt>
              </c:numCache>
            </c:numRef>
          </c:val>
          <c:extLst>
            <c:ext xmlns:c16="http://schemas.microsoft.com/office/drawing/2014/chart" uri="{C3380CC4-5D6E-409C-BE32-E72D297353CC}">
              <c16:uniqueId val="{00000017-E046-40F1-B655-0CC4E23806A4}"/>
            </c:ext>
          </c:extLst>
        </c:ser>
        <c:ser>
          <c:idx val="2"/>
          <c:order val="2"/>
          <c:tx>
            <c:strRef>
              <c:f>'Savings Summary'!$C$30</c:f>
              <c:strCache>
                <c:ptCount val="1"/>
                <c:pt idx="0">
                  <c:v>Manufactured</c:v>
                </c:pt>
              </c:strCache>
            </c:strRef>
          </c:tx>
          <c:spPr>
            <a:solidFill>
              <a:schemeClr val="accent3"/>
            </a:solidFill>
            <a:ln>
              <a:noFill/>
            </a:ln>
            <a:effectLst/>
          </c:spPr>
          <c:invertIfNegative val="0"/>
          <c:dPt>
            <c:idx val="2"/>
            <c:invertIfNegative val="0"/>
            <c:bubble3D val="0"/>
            <c:extLst>
              <c:ext xmlns:c16="http://schemas.microsoft.com/office/drawing/2014/chart" uri="{C3380CC4-5D6E-409C-BE32-E72D297353CC}">
                <c16:uniqueId val="{0000001A-E046-40F1-B655-0CC4E23806A4}"/>
              </c:ext>
            </c:extLst>
          </c:dPt>
          <c:dPt>
            <c:idx val="3"/>
            <c:invertIfNegative val="0"/>
            <c:bubble3D val="0"/>
            <c:extLst>
              <c:ext xmlns:c16="http://schemas.microsoft.com/office/drawing/2014/chart" uri="{C3380CC4-5D6E-409C-BE32-E72D297353CC}">
                <c16:uniqueId val="{0000001C-E046-40F1-B655-0CC4E23806A4}"/>
              </c:ext>
            </c:extLst>
          </c:dPt>
          <c:dPt>
            <c:idx val="4"/>
            <c:invertIfNegative val="0"/>
            <c:bubble3D val="0"/>
            <c:extLst>
              <c:ext xmlns:c16="http://schemas.microsoft.com/office/drawing/2014/chart" uri="{C3380CC4-5D6E-409C-BE32-E72D297353CC}">
                <c16:uniqueId val="{0000001E-E046-40F1-B655-0CC4E23806A4}"/>
              </c:ext>
            </c:extLst>
          </c:dPt>
          <c:dPt>
            <c:idx val="5"/>
            <c:invertIfNegative val="0"/>
            <c:bubble3D val="0"/>
            <c:extLst>
              <c:ext xmlns:c16="http://schemas.microsoft.com/office/drawing/2014/chart" uri="{C3380CC4-5D6E-409C-BE32-E72D297353CC}">
                <c16:uniqueId val="{00000020-E046-40F1-B655-0CC4E23806A4}"/>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Summary'!$E$30:$J$30</c:f>
              <c:numCache>
                <c:formatCode>0.0</c:formatCode>
                <c:ptCount val="6"/>
                <c:pt idx="0">
                  <c:v>4.3696208789074689</c:v>
                </c:pt>
                <c:pt idx="1">
                  <c:v>4.7084575625645799</c:v>
                </c:pt>
                <c:pt idx="2">
                  <c:v>4.7799422080501488</c:v>
                </c:pt>
                <c:pt idx="3">
                  <c:v>4.9714779228184645</c:v>
                </c:pt>
                <c:pt idx="4">
                  <c:v>5.7966711689805015</c:v>
                </c:pt>
                <c:pt idx="5">
                  <c:v>5.8801642203798661</c:v>
                </c:pt>
              </c:numCache>
            </c:numRef>
          </c:val>
          <c:extLst>
            <c:ext xmlns:c16="http://schemas.microsoft.com/office/drawing/2014/chart" uri="{C3380CC4-5D6E-409C-BE32-E72D297353CC}">
              <c16:uniqueId val="{00000021-E046-40F1-B655-0CC4E23806A4}"/>
            </c:ext>
          </c:extLst>
        </c:ser>
        <c:dLbls>
          <c:showLegendKey val="0"/>
          <c:showVal val="0"/>
          <c:showCatName val="0"/>
          <c:showSerName val="0"/>
          <c:showPercent val="0"/>
          <c:showBubbleSize val="0"/>
        </c:dLbls>
        <c:gapWidth val="80"/>
        <c:overlap val="100"/>
        <c:axId val="284926336"/>
        <c:axId val="284928256"/>
      </c:barChart>
      <c:catAx>
        <c:axId val="2849263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t>Year</a:t>
                </a:r>
              </a:p>
            </c:rich>
          </c:tx>
          <c:layout/>
          <c:overlay val="0"/>
          <c:spPr>
            <a:noFill/>
            <a:ln>
              <a:noFill/>
            </a:ln>
            <a:effectLst/>
          </c:sp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928256"/>
        <c:crosses val="autoZero"/>
        <c:auto val="1"/>
        <c:lblAlgn val="ctr"/>
        <c:lblOffset val="100"/>
        <c:noMultiLvlLbl val="0"/>
      </c:catAx>
      <c:valAx>
        <c:axId val="284928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t>Savings (aMW at Busbar)</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926336"/>
        <c:crosses val="autoZero"/>
        <c:crossBetween val="between"/>
      </c:valAx>
    </c:plotArea>
    <c:legend>
      <c:legendPos val="b"/>
      <c:layout>
        <c:manualLayout>
          <c:xMode val="edge"/>
          <c:yMode val="edge"/>
          <c:x val="0.20614822518254397"/>
          <c:y val="0.8474000749906262"/>
          <c:w val="0.66597027572811263"/>
          <c:h val="5.90934315028803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96325459316"/>
          <c:y val="4.3324899702852457E-2"/>
          <c:w val="0.83965048118985131"/>
          <c:h val="0.66257343958131365"/>
        </c:manualLayout>
      </c:layout>
      <c:barChart>
        <c:barDir val="col"/>
        <c:grouping val="stacked"/>
        <c:varyColors val="0"/>
        <c:ser>
          <c:idx val="0"/>
          <c:order val="0"/>
          <c:tx>
            <c:strRef>
              <c:f>'Savings Summary'!$C$24</c:f>
              <c:strCache>
                <c:ptCount val="1"/>
                <c:pt idx="0">
                  <c:v>Single Family</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2-D570-4B1E-8C56-EE9EFE8AD6DA}"/>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4-D570-4B1E-8C56-EE9EFE8AD6DA}"/>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6-D570-4B1E-8C56-EE9EFE8AD6DA}"/>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8-D570-4B1E-8C56-EE9EFE8AD6DA}"/>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Summary'!$E$26:$J$26</c:f>
              <c:numCache>
                <c:formatCode>0.0</c:formatCode>
                <c:ptCount val="6"/>
                <c:pt idx="0">
                  <c:v>2.778330457655545</c:v>
                </c:pt>
                <c:pt idx="1">
                  <c:v>5.6883694796606346</c:v>
                </c:pt>
                <c:pt idx="2">
                  <c:v>7.064080542465736</c:v>
                </c:pt>
                <c:pt idx="3">
                  <c:v>8.4699486880368422</c:v>
                </c:pt>
                <c:pt idx="4">
                  <c:v>14.617644936299415</c:v>
                </c:pt>
                <c:pt idx="5">
                  <c:v>15.477559066255573</c:v>
                </c:pt>
              </c:numCache>
            </c:numRef>
          </c:val>
          <c:extLst>
            <c:ext xmlns:c16="http://schemas.microsoft.com/office/drawing/2014/chart" uri="{C3380CC4-5D6E-409C-BE32-E72D297353CC}">
              <c16:uniqueId val="{00000009-D570-4B1E-8C56-EE9EFE8AD6DA}"/>
            </c:ext>
          </c:extLst>
        </c:ser>
        <c:ser>
          <c:idx val="1"/>
          <c:order val="1"/>
          <c:tx>
            <c:strRef>
              <c:f>'Savings Summary'!$C$27</c:f>
              <c:strCache>
                <c:ptCount val="1"/>
                <c:pt idx="0">
                  <c:v>Multifamily</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C-D570-4B1E-8C56-EE9EFE8AD6DA}"/>
              </c:ext>
            </c:extLst>
          </c:dPt>
          <c:dPt>
            <c:idx val="3"/>
            <c:invertIfNegative val="0"/>
            <c:bubble3D val="0"/>
            <c:extLst>
              <c:ext xmlns:c16="http://schemas.microsoft.com/office/drawing/2014/chart" uri="{C3380CC4-5D6E-409C-BE32-E72D297353CC}">
                <c16:uniqueId val="{0000000E-D570-4B1E-8C56-EE9EFE8AD6DA}"/>
              </c:ext>
            </c:extLst>
          </c:dPt>
          <c:dPt>
            <c:idx val="4"/>
            <c:invertIfNegative val="0"/>
            <c:bubble3D val="0"/>
            <c:extLst>
              <c:ext xmlns:c16="http://schemas.microsoft.com/office/drawing/2014/chart" uri="{C3380CC4-5D6E-409C-BE32-E72D297353CC}">
                <c16:uniqueId val="{00000010-D570-4B1E-8C56-EE9EFE8AD6DA}"/>
              </c:ext>
            </c:extLst>
          </c:dPt>
          <c:dPt>
            <c:idx val="5"/>
            <c:invertIfNegative val="0"/>
            <c:bubble3D val="0"/>
            <c:extLst>
              <c:ext xmlns:c16="http://schemas.microsoft.com/office/drawing/2014/chart" uri="{C3380CC4-5D6E-409C-BE32-E72D297353CC}">
                <c16:uniqueId val="{00000012-D570-4B1E-8C56-EE9EFE8AD6DA}"/>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Summary'!$E$29:$J$29</c:f>
              <c:numCache>
                <c:formatCode>0.0</c:formatCode>
                <c:ptCount val="6"/>
                <c:pt idx="0">
                  <c:v>0.48097066076694595</c:v>
                </c:pt>
                <c:pt idx="1">
                  <c:v>1.0768113040144869</c:v>
                </c:pt>
                <c:pt idx="2">
                  <c:v>1.315979825912623</c:v>
                </c:pt>
                <c:pt idx="3">
                  <c:v>1.3038656258332093</c:v>
                </c:pt>
                <c:pt idx="4">
                  <c:v>1.9405761843489526</c:v>
                </c:pt>
                <c:pt idx="5">
                  <c:v>1.761697886609048</c:v>
                </c:pt>
              </c:numCache>
            </c:numRef>
          </c:val>
          <c:extLst>
            <c:ext xmlns:c16="http://schemas.microsoft.com/office/drawing/2014/chart" uri="{C3380CC4-5D6E-409C-BE32-E72D297353CC}">
              <c16:uniqueId val="{00000013-D570-4B1E-8C56-EE9EFE8AD6DA}"/>
            </c:ext>
          </c:extLst>
        </c:ser>
        <c:ser>
          <c:idx val="2"/>
          <c:order val="2"/>
          <c:tx>
            <c:strRef>
              <c:f>'Savings Summary'!$C$30</c:f>
              <c:strCache>
                <c:ptCount val="1"/>
                <c:pt idx="0">
                  <c:v>Manufactured</c:v>
                </c:pt>
              </c:strCache>
            </c:strRef>
          </c:tx>
          <c:spPr>
            <a:solidFill>
              <a:schemeClr val="accent3"/>
            </a:solidFill>
            <a:ln>
              <a:noFill/>
            </a:ln>
            <a:effectLst/>
          </c:spPr>
          <c:invertIfNegative val="0"/>
          <c:dPt>
            <c:idx val="2"/>
            <c:invertIfNegative val="0"/>
            <c:bubble3D val="0"/>
            <c:extLst>
              <c:ext xmlns:c16="http://schemas.microsoft.com/office/drawing/2014/chart" uri="{C3380CC4-5D6E-409C-BE32-E72D297353CC}">
                <c16:uniqueId val="{00000016-D570-4B1E-8C56-EE9EFE8AD6DA}"/>
              </c:ext>
            </c:extLst>
          </c:dPt>
          <c:dPt>
            <c:idx val="3"/>
            <c:invertIfNegative val="0"/>
            <c:bubble3D val="0"/>
            <c:extLst>
              <c:ext xmlns:c16="http://schemas.microsoft.com/office/drawing/2014/chart" uri="{C3380CC4-5D6E-409C-BE32-E72D297353CC}">
                <c16:uniqueId val="{00000018-D570-4B1E-8C56-EE9EFE8AD6DA}"/>
              </c:ext>
            </c:extLst>
          </c:dPt>
          <c:dPt>
            <c:idx val="4"/>
            <c:invertIfNegative val="0"/>
            <c:bubble3D val="0"/>
            <c:extLst>
              <c:ext xmlns:c16="http://schemas.microsoft.com/office/drawing/2014/chart" uri="{C3380CC4-5D6E-409C-BE32-E72D297353CC}">
                <c16:uniqueId val="{0000001A-D570-4B1E-8C56-EE9EFE8AD6DA}"/>
              </c:ext>
            </c:extLst>
          </c:dPt>
          <c:dPt>
            <c:idx val="5"/>
            <c:invertIfNegative val="0"/>
            <c:bubble3D val="0"/>
            <c:extLst>
              <c:ext xmlns:c16="http://schemas.microsoft.com/office/drawing/2014/chart" uri="{C3380CC4-5D6E-409C-BE32-E72D297353CC}">
                <c16:uniqueId val="{0000001C-D570-4B1E-8C56-EE9EFE8AD6DA}"/>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Summary'!$E$32:$J$32</c:f>
              <c:numCache>
                <c:formatCode>0.0</c:formatCode>
                <c:ptCount val="6"/>
                <c:pt idx="0">
                  <c:v>3.0571265067849995</c:v>
                </c:pt>
                <c:pt idx="1">
                  <c:v>3.5857964655883903</c:v>
                </c:pt>
                <c:pt idx="2">
                  <c:v>4.1393328867333983</c:v>
                </c:pt>
                <c:pt idx="3">
                  <c:v>2.8106721494096831</c:v>
                </c:pt>
                <c:pt idx="4">
                  <c:v>4.2796199066026004</c:v>
                </c:pt>
                <c:pt idx="5">
                  <c:v>4.3554081177004305</c:v>
                </c:pt>
              </c:numCache>
            </c:numRef>
          </c:val>
          <c:extLst>
            <c:ext xmlns:c16="http://schemas.microsoft.com/office/drawing/2014/chart" uri="{C3380CC4-5D6E-409C-BE32-E72D297353CC}">
              <c16:uniqueId val="{0000001D-D570-4B1E-8C56-EE9EFE8AD6DA}"/>
            </c:ext>
          </c:extLst>
        </c:ser>
        <c:dLbls>
          <c:showLegendKey val="0"/>
          <c:showVal val="0"/>
          <c:showCatName val="0"/>
          <c:showSerName val="0"/>
          <c:showPercent val="0"/>
          <c:showBubbleSize val="0"/>
        </c:dLbls>
        <c:gapWidth val="80"/>
        <c:overlap val="100"/>
        <c:axId val="284926336"/>
        <c:axId val="284928256"/>
      </c:barChart>
      <c:catAx>
        <c:axId val="2849263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t>Year</a:t>
                </a:r>
              </a:p>
            </c:rich>
          </c:tx>
          <c:overlay val="0"/>
          <c:spPr>
            <a:noFill/>
            <a:ln>
              <a:noFill/>
            </a:ln>
            <a:effectLst/>
          </c:sp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928256"/>
        <c:crosses val="autoZero"/>
        <c:auto val="1"/>
        <c:lblAlgn val="ctr"/>
        <c:lblOffset val="100"/>
        <c:noMultiLvlLbl val="0"/>
      </c:catAx>
      <c:valAx>
        <c:axId val="284928256"/>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t>Savings (aMW at Busbar)</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926336"/>
        <c:crosses val="autoZero"/>
        <c:crossBetween val="between"/>
      </c:valAx>
    </c:plotArea>
    <c:legend>
      <c:legendPos val="b"/>
      <c:layout>
        <c:manualLayout>
          <c:xMode val="edge"/>
          <c:yMode val="edge"/>
          <c:x val="0.22742935258092742"/>
          <c:y val="0.84249069402517718"/>
          <c:w val="0.66180796150481191"/>
          <c:h val="6.09945606665118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96325459316"/>
          <c:y val="4.0072859744990891E-2"/>
          <c:w val="0.83965048118985131"/>
          <c:h val="0.65655752047387517"/>
        </c:manualLayout>
      </c:layout>
      <c:barChart>
        <c:barDir val="col"/>
        <c:grouping val="stacked"/>
        <c:varyColors val="0"/>
        <c:ser>
          <c:idx val="0"/>
          <c:order val="0"/>
          <c:tx>
            <c:strRef>
              <c:f>'Savings Summary'!$C$45</c:f>
              <c:strCache>
                <c:ptCount val="1"/>
                <c:pt idx="0">
                  <c:v>Heating</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2-36A1-4A29-8991-33145F845535}"/>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4-36A1-4A29-8991-33145F845535}"/>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6-36A1-4A29-8991-33145F845535}"/>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8-36A1-4A29-8991-33145F845535}"/>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Summary'!$E$45:$J$45</c:f>
              <c:numCache>
                <c:formatCode>0.0</c:formatCode>
                <c:ptCount val="6"/>
                <c:pt idx="0">
                  <c:v>13.56512384244245</c:v>
                </c:pt>
                <c:pt idx="1">
                  <c:v>16.885882063315293</c:v>
                </c:pt>
                <c:pt idx="2">
                  <c:v>19.586366585782404</c:v>
                </c:pt>
                <c:pt idx="3">
                  <c:v>20.784064872750672</c:v>
                </c:pt>
                <c:pt idx="4">
                  <c:v>29.22805506046457</c:v>
                </c:pt>
                <c:pt idx="5">
                  <c:v>29.450432012450175</c:v>
                </c:pt>
              </c:numCache>
            </c:numRef>
          </c:val>
          <c:extLst>
            <c:ext xmlns:c16="http://schemas.microsoft.com/office/drawing/2014/chart" uri="{C3380CC4-5D6E-409C-BE32-E72D297353CC}">
              <c16:uniqueId val="{00000009-36A1-4A29-8991-33145F845535}"/>
            </c:ext>
          </c:extLst>
        </c:ser>
        <c:ser>
          <c:idx val="1"/>
          <c:order val="1"/>
          <c:tx>
            <c:strRef>
              <c:f>'Savings Summary'!$C$48</c:f>
              <c:strCache>
                <c:ptCount val="1"/>
                <c:pt idx="0">
                  <c:v>Cooling</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C-36A1-4A29-8991-33145F845535}"/>
              </c:ext>
            </c:extLst>
          </c:dPt>
          <c:dPt>
            <c:idx val="3"/>
            <c:invertIfNegative val="0"/>
            <c:bubble3D val="0"/>
            <c:extLst>
              <c:ext xmlns:c16="http://schemas.microsoft.com/office/drawing/2014/chart" uri="{C3380CC4-5D6E-409C-BE32-E72D297353CC}">
                <c16:uniqueId val="{0000000E-36A1-4A29-8991-33145F845535}"/>
              </c:ext>
            </c:extLst>
          </c:dPt>
          <c:dPt>
            <c:idx val="4"/>
            <c:invertIfNegative val="0"/>
            <c:bubble3D val="0"/>
            <c:extLst>
              <c:ext xmlns:c16="http://schemas.microsoft.com/office/drawing/2014/chart" uri="{C3380CC4-5D6E-409C-BE32-E72D297353CC}">
                <c16:uniqueId val="{00000010-36A1-4A29-8991-33145F845535}"/>
              </c:ext>
            </c:extLst>
          </c:dPt>
          <c:dPt>
            <c:idx val="5"/>
            <c:invertIfNegative val="0"/>
            <c:bubble3D val="0"/>
            <c:extLst>
              <c:ext xmlns:c16="http://schemas.microsoft.com/office/drawing/2014/chart" uri="{C3380CC4-5D6E-409C-BE32-E72D297353CC}">
                <c16:uniqueId val="{00000012-36A1-4A29-8991-33145F845535}"/>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Summary'!$E$48:$J$48</c:f>
              <c:numCache>
                <c:formatCode>0.0</c:formatCode>
                <c:ptCount val="6"/>
                <c:pt idx="0">
                  <c:v>0.74996095557829578</c:v>
                </c:pt>
                <c:pt idx="1">
                  <c:v>1.2349193543588086</c:v>
                </c:pt>
                <c:pt idx="2">
                  <c:v>1.3983667558997486</c:v>
                </c:pt>
                <c:pt idx="3">
                  <c:v>1.7223241536258835</c:v>
                </c:pt>
                <c:pt idx="4">
                  <c:v>2.3097055344451012</c:v>
                </c:pt>
                <c:pt idx="5">
                  <c:v>2.6906798902092399</c:v>
                </c:pt>
              </c:numCache>
            </c:numRef>
          </c:val>
          <c:extLst>
            <c:ext xmlns:c16="http://schemas.microsoft.com/office/drawing/2014/chart" uri="{C3380CC4-5D6E-409C-BE32-E72D297353CC}">
              <c16:uniqueId val="{00000013-36A1-4A29-8991-33145F845535}"/>
            </c:ext>
          </c:extLst>
        </c:ser>
        <c:dLbls>
          <c:showLegendKey val="0"/>
          <c:showVal val="0"/>
          <c:showCatName val="0"/>
          <c:showSerName val="0"/>
          <c:showPercent val="0"/>
          <c:showBubbleSize val="0"/>
        </c:dLbls>
        <c:gapWidth val="80"/>
        <c:overlap val="100"/>
        <c:axId val="284926336"/>
        <c:axId val="284928256"/>
      </c:barChart>
      <c:catAx>
        <c:axId val="284926336"/>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84928256"/>
        <c:crosses val="autoZero"/>
        <c:auto val="1"/>
        <c:lblAlgn val="ctr"/>
        <c:lblOffset val="100"/>
        <c:noMultiLvlLbl val="0"/>
      </c:catAx>
      <c:valAx>
        <c:axId val="284928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Savings (aMW at Busbar)</a:t>
                </a:r>
              </a:p>
            </c:rich>
          </c:tx>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284926336"/>
        <c:crosses val="autoZero"/>
        <c:crossBetween val="between"/>
      </c:valAx>
    </c:plotArea>
    <c:legend>
      <c:legendPos val="b"/>
      <c:layout>
        <c:manualLayout>
          <c:xMode val="edge"/>
          <c:yMode val="edge"/>
          <c:x val="0.38031955380577426"/>
          <c:y val="0.83219224646099565"/>
          <c:w val="0.29491644794400701"/>
          <c:h val="6.2161123302210172E-2"/>
        </c:manualLayout>
      </c:layout>
      <c:overlay val="0"/>
      <c:spPr>
        <a:no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000">
          <a:solidFill>
            <a:schemeClr val="tx1"/>
          </a:solidFill>
          <a:latin typeface="+mj-lt"/>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96325459316"/>
          <c:y val="4.0072859744990891E-2"/>
          <c:w val="0.83965048118985131"/>
          <c:h val="0.64198557147569668"/>
        </c:manualLayout>
      </c:layout>
      <c:barChart>
        <c:barDir val="col"/>
        <c:grouping val="stacked"/>
        <c:varyColors val="0"/>
        <c:ser>
          <c:idx val="0"/>
          <c:order val="0"/>
          <c:tx>
            <c:strRef>
              <c:f>'Savings Summary'!$C$47</c:f>
              <c:strCache>
                <c:ptCount val="1"/>
                <c:pt idx="0">
                  <c:v>Heating</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2-65E7-47F3-9F32-5E4EF030AAFA}"/>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4-65E7-47F3-9F32-5E4EF030AAFA}"/>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6-65E7-47F3-9F32-5E4EF030AAFA}"/>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8-65E7-47F3-9F32-5E4EF030AAFA}"/>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Summary'!$E$47:$J$47</c:f>
              <c:numCache>
                <c:formatCode>0.0</c:formatCode>
                <c:ptCount val="6"/>
                <c:pt idx="0">
                  <c:v>6.0138714077993214</c:v>
                </c:pt>
                <c:pt idx="1">
                  <c:v>9.4874168365261049</c:v>
                </c:pt>
                <c:pt idx="2">
                  <c:v>11.554920107128297</c:v>
                </c:pt>
                <c:pt idx="3">
                  <c:v>11.14859946925014</c:v>
                </c:pt>
                <c:pt idx="4">
                  <c:v>19.208464535476253</c:v>
                </c:pt>
                <c:pt idx="5">
                  <c:v>19.403613110100295</c:v>
                </c:pt>
              </c:numCache>
            </c:numRef>
          </c:val>
          <c:extLst>
            <c:ext xmlns:c16="http://schemas.microsoft.com/office/drawing/2014/chart" uri="{C3380CC4-5D6E-409C-BE32-E72D297353CC}">
              <c16:uniqueId val="{00000009-65E7-47F3-9F32-5E4EF030AAFA}"/>
            </c:ext>
          </c:extLst>
        </c:ser>
        <c:ser>
          <c:idx val="1"/>
          <c:order val="1"/>
          <c:tx>
            <c:strRef>
              <c:f>'Savings Summary'!$C$50</c:f>
              <c:strCache>
                <c:ptCount val="1"/>
                <c:pt idx="0">
                  <c:v>Cooling</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C-65E7-47F3-9F32-5E4EF030AAFA}"/>
              </c:ext>
            </c:extLst>
          </c:dPt>
          <c:dPt>
            <c:idx val="3"/>
            <c:invertIfNegative val="0"/>
            <c:bubble3D val="0"/>
            <c:extLst>
              <c:ext xmlns:c16="http://schemas.microsoft.com/office/drawing/2014/chart" uri="{C3380CC4-5D6E-409C-BE32-E72D297353CC}">
                <c16:uniqueId val="{0000000E-65E7-47F3-9F32-5E4EF030AAFA}"/>
              </c:ext>
            </c:extLst>
          </c:dPt>
          <c:dPt>
            <c:idx val="4"/>
            <c:invertIfNegative val="0"/>
            <c:bubble3D val="0"/>
            <c:extLst>
              <c:ext xmlns:c16="http://schemas.microsoft.com/office/drawing/2014/chart" uri="{C3380CC4-5D6E-409C-BE32-E72D297353CC}">
                <c16:uniqueId val="{00000010-65E7-47F3-9F32-5E4EF030AAFA}"/>
              </c:ext>
            </c:extLst>
          </c:dPt>
          <c:dPt>
            <c:idx val="5"/>
            <c:invertIfNegative val="0"/>
            <c:bubble3D val="0"/>
            <c:extLst>
              <c:ext xmlns:c16="http://schemas.microsoft.com/office/drawing/2014/chart" uri="{C3380CC4-5D6E-409C-BE32-E72D297353CC}">
                <c16:uniqueId val="{00000012-65E7-47F3-9F32-5E4EF030AAFA}"/>
              </c:ext>
            </c:extLst>
          </c:dPt>
          <c:cat>
            <c:numRef>
              <c:f>'Savings Summary'!$E$23:$J$23</c:f>
              <c:numCache>
                <c:formatCode>General</c:formatCode>
                <c:ptCount val="6"/>
                <c:pt idx="0">
                  <c:v>2016</c:v>
                </c:pt>
                <c:pt idx="1">
                  <c:v>2017</c:v>
                </c:pt>
                <c:pt idx="2">
                  <c:v>2018</c:v>
                </c:pt>
                <c:pt idx="3">
                  <c:v>2019</c:v>
                </c:pt>
                <c:pt idx="4">
                  <c:v>2020</c:v>
                </c:pt>
                <c:pt idx="5">
                  <c:v>2021</c:v>
                </c:pt>
              </c:numCache>
            </c:numRef>
          </c:cat>
          <c:val>
            <c:numRef>
              <c:f>'Savings Summary'!$E$50:$J$50</c:f>
              <c:numCache>
                <c:formatCode>0.0</c:formatCode>
                <c:ptCount val="6"/>
                <c:pt idx="0">
                  <c:v>0.30255621740816929</c:v>
                </c:pt>
                <c:pt idx="1">
                  <c:v>0.86356041273740691</c:v>
                </c:pt>
                <c:pt idx="2">
                  <c:v>0.96447314798346206</c:v>
                </c:pt>
                <c:pt idx="3">
                  <c:v>1.4358869940295933</c:v>
                </c:pt>
                <c:pt idx="4">
                  <c:v>1.629376491774714</c:v>
                </c:pt>
                <c:pt idx="5">
                  <c:v>2.1910519604647565</c:v>
                </c:pt>
              </c:numCache>
            </c:numRef>
          </c:val>
          <c:extLst>
            <c:ext xmlns:c16="http://schemas.microsoft.com/office/drawing/2014/chart" uri="{C3380CC4-5D6E-409C-BE32-E72D297353CC}">
              <c16:uniqueId val="{00000013-65E7-47F3-9F32-5E4EF030AAFA}"/>
            </c:ext>
          </c:extLst>
        </c:ser>
        <c:dLbls>
          <c:showLegendKey val="0"/>
          <c:showVal val="0"/>
          <c:showCatName val="0"/>
          <c:showSerName val="0"/>
          <c:showPercent val="0"/>
          <c:showBubbleSize val="0"/>
        </c:dLbls>
        <c:gapWidth val="80"/>
        <c:overlap val="100"/>
        <c:axId val="284926336"/>
        <c:axId val="284928256"/>
      </c:barChart>
      <c:catAx>
        <c:axId val="2849263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t>Year</a:t>
                </a:r>
              </a:p>
            </c:rich>
          </c:tx>
          <c:overlay val="0"/>
          <c:spPr>
            <a:noFill/>
            <a:ln>
              <a:noFill/>
            </a:ln>
            <a:effectLst/>
          </c:sp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928256"/>
        <c:crosses val="autoZero"/>
        <c:auto val="1"/>
        <c:lblAlgn val="ctr"/>
        <c:lblOffset val="100"/>
        <c:noMultiLvlLbl val="0"/>
      </c:catAx>
      <c:valAx>
        <c:axId val="284928256"/>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t>Savings (aMW at Busbar)</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926336"/>
        <c:crosses val="autoZero"/>
        <c:crossBetween val="between"/>
      </c:valAx>
    </c:plotArea>
    <c:legend>
      <c:legendPos val="b"/>
      <c:layout>
        <c:manualLayout>
          <c:xMode val="edge"/>
          <c:yMode val="edge"/>
          <c:x val="0.39698622047244092"/>
          <c:y val="0.81397731021327258"/>
          <c:w val="0.29491644794400701"/>
          <c:h val="6.216112330221017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04980790726026"/>
          <c:y val="5.5840755491452891E-2"/>
          <c:w val="0.72148764707151469"/>
          <c:h val="0.67006673406160533"/>
        </c:manualLayout>
      </c:layout>
      <c:barChart>
        <c:barDir val="col"/>
        <c:grouping val="stacked"/>
        <c:varyColors val="0"/>
        <c:ser>
          <c:idx val="0"/>
          <c:order val="0"/>
          <c:tx>
            <c:strRef>
              <c:f>'Heating Summary'!$D$8</c:f>
              <c:strCache>
                <c:ptCount val="1"/>
                <c:pt idx="0">
                  <c:v>ASHP</c:v>
                </c:pt>
              </c:strCache>
            </c:strRef>
          </c:tx>
          <c:spPr>
            <a:solidFill>
              <a:schemeClr val="accent1"/>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Summary'!$E$8:$J$8</c:f>
              <c:numCache>
                <c:formatCode>_(* #,##0_);_(* \(#,##0\);_(* "-"??_);_(@_)</c:formatCode>
                <c:ptCount val="6"/>
                <c:pt idx="0">
                  <c:v>822283.54735544184</c:v>
                </c:pt>
                <c:pt idx="1">
                  <c:v>868999.96534167172</c:v>
                </c:pt>
                <c:pt idx="2">
                  <c:v>917115.37239775097</c:v>
                </c:pt>
                <c:pt idx="3">
                  <c:v>972258.44239188917</c:v>
                </c:pt>
                <c:pt idx="4">
                  <c:v>1041629.7369214899</c:v>
                </c:pt>
                <c:pt idx="5">
                  <c:v>1111012.3437824468</c:v>
                </c:pt>
              </c:numCache>
            </c:numRef>
          </c:val>
          <c:extLst xmlns:c15="http://schemas.microsoft.com/office/drawing/2012/chart">
            <c:ext xmlns:c16="http://schemas.microsoft.com/office/drawing/2014/chart" uri="{C3380CC4-5D6E-409C-BE32-E72D297353CC}">
              <c16:uniqueId val="{00000007-412B-4800-8A3D-D2AA8166E93A}"/>
            </c:ext>
          </c:extLst>
        </c:ser>
        <c:ser>
          <c:idx val="1"/>
          <c:order val="1"/>
          <c:tx>
            <c:strRef>
              <c:f>'Heating Summary'!$D$9</c:f>
              <c:strCache>
                <c:ptCount val="1"/>
                <c:pt idx="0">
                  <c:v>DHP</c:v>
                </c:pt>
              </c:strCache>
            </c:strRef>
          </c:tx>
          <c:spPr>
            <a:solidFill>
              <a:schemeClr val="accent2"/>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Summary'!$E$9:$J$9</c:f>
              <c:numCache>
                <c:formatCode>_(* #,##0_);_(* \(#,##0\);_(* "-"??_);_(@_)</c:formatCode>
                <c:ptCount val="6"/>
                <c:pt idx="0">
                  <c:v>244895.03340829938</c:v>
                </c:pt>
                <c:pt idx="1">
                  <c:v>285825.81948459527</c:v>
                </c:pt>
                <c:pt idx="2">
                  <c:v>332872.0349049436</c:v>
                </c:pt>
                <c:pt idx="3">
                  <c:v>379876.98561986611</c:v>
                </c:pt>
                <c:pt idx="4">
                  <c:v>434570.66908571718</c:v>
                </c:pt>
                <c:pt idx="5">
                  <c:v>489264.35255156824</c:v>
                </c:pt>
              </c:numCache>
            </c:numRef>
          </c:val>
          <c:extLst>
            <c:ext xmlns:c16="http://schemas.microsoft.com/office/drawing/2014/chart" uri="{C3380CC4-5D6E-409C-BE32-E72D297353CC}">
              <c16:uniqueId val="{00000000-412B-4800-8A3D-D2AA8166E93A}"/>
            </c:ext>
          </c:extLst>
        </c:ser>
        <c:ser>
          <c:idx val="2"/>
          <c:order val="2"/>
          <c:tx>
            <c:strRef>
              <c:f>'Heating Summary'!$D$10</c:f>
              <c:strCache>
                <c:ptCount val="1"/>
                <c:pt idx="0">
                  <c:v>eFAF</c:v>
                </c:pt>
              </c:strCache>
            </c:strRef>
          </c:tx>
          <c:spPr>
            <a:solidFill>
              <a:schemeClr val="accent3"/>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Summary'!$E$10:$J$10</c:f>
              <c:numCache>
                <c:formatCode>_(* #,##0_);_(* \(#,##0\);_(* "-"??_);_(@_)</c:formatCode>
                <c:ptCount val="6"/>
                <c:pt idx="0">
                  <c:v>376919.04633564141</c:v>
                </c:pt>
                <c:pt idx="1">
                  <c:v>355169.38646414521</c:v>
                </c:pt>
                <c:pt idx="2">
                  <c:v>332793.23110133054</c:v>
                </c:pt>
                <c:pt idx="3">
                  <c:v>309790.58024719742</c:v>
                </c:pt>
                <c:pt idx="4">
                  <c:v>286161.43390174594</c:v>
                </c:pt>
                <c:pt idx="5">
                  <c:v>261905.79206497601</c:v>
                </c:pt>
              </c:numCache>
            </c:numRef>
          </c:val>
          <c:extLst>
            <c:ext xmlns:c16="http://schemas.microsoft.com/office/drawing/2014/chart" uri="{C3380CC4-5D6E-409C-BE32-E72D297353CC}">
              <c16:uniqueId val="{00000001-412B-4800-8A3D-D2AA8166E93A}"/>
            </c:ext>
          </c:extLst>
        </c:ser>
        <c:ser>
          <c:idx val="3"/>
          <c:order val="3"/>
          <c:tx>
            <c:strRef>
              <c:f>'Heating Summary'!$D$11</c:f>
              <c:strCache>
                <c:ptCount val="1"/>
                <c:pt idx="0">
                  <c:v>FAF Gas/Other</c:v>
                </c:pt>
              </c:strCache>
            </c:strRef>
          </c:tx>
          <c:spPr>
            <a:solidFill>
              <a:schemeClr val="accent4"/>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Summary'!$E$11:$J$11</c:f>
              <c:numCache>
                <c:formatCode>_(* #,##0_);_(* \(#,##0\);_(* "-"??_);_(@_)</c:formatCode>
                <c:ptCount val="6"/>
                <c:pt idx="0">
                  <c:v>2330800.422693084</c:v>
                </c:pt>
                <c:pt idx="1">
                  <c:v>2355759.4683300038</c:v>
                </c:pt>
                <c:pt idx="2">
                  <c:v>2395030.9518954689</c:v>
                </c:pt>
                <c:pt idx="3">
                  <c:v>2436189.9272698155</c:v>
                </c:pt>
                <c:pt idx="4">
                  <c:v>2488297.5469412832</c:v>
                </c:pt>
                <c:pt idx="5">
                  <c:v>2540405.1666127495</c:v>
                </c:pt>
              </c:numCache>
            </c:numRef>
          </c:val>
          <c:extLst>
            <c:ext xmlns:c16="http://schemas.microsoft.com/office/drawing/2014/chart" uri="{C3380CC4-5D6E-409C-BE32-E72D297353CC}">
              <c16:uniqueId val="{00000002-412B-4800-8A3D-D2AA8166E93A}"/>
            </c:ext>
          </c:extLst>
        </c:ser>
        <c:ser>
          <c:idx val="4"/>
          <c:order val="4"/>
          <c:tx>
            <c:strRef>
              <c:f>'Heating Summary'!$D$12</c:f>
              <c:strCache>
                <c:ptCount val="1"/>
                <c:pt idx="0">
                  <c:v>Zonal</c:v>
                </c:pt>
              </c:strCache>
            </c:strRef>
          </c:tx>
          <c:spPr>
            <a:solidFill>
              <a:schemeClr val="accent5"/>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Summary'!$E$12:$J$12</c:f>
              <c:numCache>
                <c:formatCode>_(* #,##0_);_(* \(#,##0\);_(* "-"??_);_(@_)</c:formatCode>
                <c:ptCount val="6"/>
                <c:pt idx="0">
                  <c:v>2085009.580014975</c:v>
                </c:pt>
                <c:pt idx="1">
                  <c:v>2048304.6335537289</c:v>
                </c:pt>
                <c:pt idx="2">
                  <c:v>1994760.229072555</c:v>
                </c:pt>
                <c:pt idx="3">
                  <c:v>1936062.4359449935</c:v>
                </c:pt>
                <c:pt idx="4">
                  <c:v>1841136.2640208984</c:v>
                </c:pt>
                <c:pt idx="5">
                  <c:v>1752262.749441575</c:v>
                </c:pt>
              </c:numCache>
            </c:numRef>
          </c:val>
          <c:extLst>
            <c:ext xmlns:c16="http://schemas.microsoft.com/office/drawing/2014/chart" uri="{C3380CC4-5D6E-409C-BE32-E72D297353CC}">
              <c16:uniqueId val="{00000003-412B-4800-8A3D-D2AA8166E93A}"/>
            </c:ext>
          </c:extLst>
        </c:ser>
        <c:ser>
          <c:idx val="5"/>
          <c:order val="5"/>
          <c:tx>
            <c:strRef>
              <c:f>'Heating Summary'!$D$13</c:f>
              <c:strCache>
                <c:ptCount val="1"/>
                <c:pt idx="0">
                  <c:v>GSHP</c:v>
                </c:pt>
              </c:strCache>
            </c:strRef>
          </c:tx>
          <c:spPr>
            <a:solidFill>
              <a:schemeClr val="accent6">
                <a:lumMod val="75000"/>
              </a:schemeClr>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Summary'!$E$13:$J$13</c:f>
              <c:numCache>
                <c:formatCode>_(* #,##0_);_(* \(#,##0\);_(* "-"??_);_(@_)</c:formatCode>
                <c:ptCount val="6"/>
                <c:pt idx="0">
                  <c:v>21373.401326735337</c:v>
                </c:pt>
                <c:pt idx="1">
                  <c:v>22333.115434317722</c:v>
                </c:pt>
                <c:pt idx="2">
                  <c:v>23290.42123127247</c:v>
                </c:pt>
                <c:pt idx="3">
                  <c:v>24234.377263449518</c:v>
                </c:pt>
                <c:pt idx="4">
                  <c:v>25211.0133619634</c:v>
                </c:pt>
                <c:pt idx="5">
                  <c:v>26146.613140292018</c:v>
                </c:pt>
              </c:numCache>
            </c:numRef>
          </c:val>
          <c:extLst>
            <c:ext xmlns:c16="http://schemas.microsoft.com/office/drawing/2014/chart" uri="{C3380CC4-5D6E-409C-BE32-E72D297353CC}">
              <c16:uniqueId val="{00000004-412B-4800-8A3D-D2AA8166E93A}"/>
            </c:ext>
          </c:extLst>
        </c:ser>
        <c:ser>
          <c:idx val="6"/>
          <c:order val="6"/>
          <c:tx>
            <c:strRef>
              <c:f>'Heating Summary'!$D$14</c:f>
              <c:strCache>
                <c:ptCount val="1"/>
                <c:pt idx="0">
                  <c:v>PTHP</c:v>
                </c:pt>
              </c:strCache>
            </c:strRef>
          </c:tx>
          <c:spPr>
            <a:solidFill>
              <a:schemeClr val="accent1">
                <a:lumMod val="60000"/>
              </a:schemeClr>
            </a:solidFill>
            <a:ln w="25400">
              <a:noFill/>
            </a:ln>
            <a:effectLst/>
          </c:spPr>
          <c:invertIfNegative val="0"/>
          <c:cat>
            <c:numRef>
              <c:f>'Heating Summary'!$E$7:$J$7</c:f>
              <c:numCache>
                <c:formatCode>General</c:formatCode>
                <c:ptCount val="6"/>
                <c:pt idx="0">
                  <c:v>2016</c:v>
                </c:pt>
                <c:pt idx="1">
                  <c:v>2017</c:v>
                </c:pt>
                <c:pt idx="2">
                  <c:v>2018</c:v>
                </c:pt>
                <c:pt idx="3">
                  <c:v>2019</c:v>
                </c:pt>
                <c:pt idx="4">
                  <c:v>2020</c:v>
                </c:pt>
                <c:pt idx="5">
                  <c:v>2021</c:v>
                </c:pt>
              </c:numCache>
            </c:numRef>
          </c:cat>
          <c:val>
            <c:numRef>
              <c:f>'Heating Summary'!$E$14:$J$14</c:f>
              <c:numCache>
                <c:formatCode>_(* #,##0_);_(* \(#,##0\);_(* "-"??_);_(@_)</c:formatCode>
                <c:ptCount val="6"/>
                <c:pt idx="0">
                  <c:v>16091.255772988945</c:v>
                </c:pt>
                <c:pt idx="1">
                  <c:v>19613.434665193472</c:v>
                </c:pt>
                <c:pt idx="2">
                  <c:v>23135.613557397988</c:v>
                </c:pt>
                <c:pt idx="3">
                  <c:v>26657.792449602515</c:v>
                </c:pt>
                <c:pt idx="4">
                  <c:v>30179.971341807046</c:v>
                </c:pt>
                <c:pt idx="5">
                  <c:v>33702.150234011569</c:v>
                </c:pt>
              </c:numCache>
            </c:numRef>
          </c:val>
          <c:extLst>
            <c:ext xmlns:c16="http://schemas.microsoft.com/office/drawing/2014/chart" uri="{C3380CC4-5D6E-409C-BE32-E72D297353CC}">
              <c16:uniqueId val="{00000005-412B-4800-8A3D-D2AA8166E93A}"/>
            </c:ext>
          </c:extLst>
        </c:ser>
        <c:dLbls>
          <c:showLegendKey val="0"/>
          <c:showVal val="0"/>
          <c:showCatName val="0"/>
          <c:showSerName val="0"/>
          <c:showPercent val="0"/>
          <c:showBubbleSize val="0"/>
        </c:dLbls>
        <c:gapWidth val="150"/>
        <c:overlap val="100"/>
        <c:axId val="284530176"/>
        <c:axId val="284532096"/>
      </c:barChart>
      <c:catAx>
        <c:axId val="284530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532096"/>
        <c:crosses val="autoZero"/>
        <c:auto val="1"/>
        <c:lblAlgn val="ctr"/>
        <c:lblOffset val="100"/>
        <c:noMultiLvlLbl val="0"/>
      </c:catAx>
      <c:valAx>
        <c:axId val="284532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#of Dwelling Units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4530176"/>
        <c:crosses val="autoZero"/>
        <c:crossBetween val="between"/>
      </c:valAx>
      <c:spPr>
        <a:noFill/>
        <a:ln>
          <a:noFill/>
        </a:ln>
        <a:effectLst/>
      </c:spPr>
    </c:plotArea>
    <c:legend>
      <c:legendPos val="b"/>
      <c:layout>
        <c:manualLayout>
          <c:xMode val="edge"/>
          <c:yMode val="edge"/>
          <c:x val="4.9999901932346831E-2"/>
          <c:y val="0.85415649932677673"/>
          <c:w val="0.83236921541300479"/>
          <c:h val="6.102181830674260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9477352675315"/>
          <c:y val="3.8572211471459242E-2"/>
          <c:w val="0.7538175362934405"/>
          <c:h val="0.67331360861281908"/>
        </c:manualLayout>
      </c:layout>
      <c:barChart>
        <c:barDir val="col"/>
        <c:grouping val="stacked"/>
        <c:varyColors val="0"/>
        <c:ser>
          <c:idx val="1"/>
          <c:order val="1"/>
          <c:tx>
            <c:strRef>
              <c:f>'Heating Summary'!$D$40</c:f>
              <c:strCache>
                <c:ptCount val="1"/>
                <c:pt idx="0">
                  <c:v>ASHP</c:v>
                </c:pt>
              </c:strCache>
            </c:strRef>
          </c:tx>
          <c:spPr>
            <a:solidFill>
              <a:schemeClr val="accent1"/>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Summary'!$E$40:$K$40</c:f>
              <c:numCache>
                <c:formatCode>0%</c:formatCode>
                <c:ptCount val="7"/>
                <c:pt idx="0">
                  <c:v>0.13348318657774297</c:v>
                </c:pt>
                <c:pt idx="1">
                  <c:v>0.13943219239880866</c:v>
                </c:pt>
                <c:pt idx="2">
                  <c:v>0.14590314232836585</c:v>
                </c:pt>
                <c:pt idx="3">
                  <c:v>0.15237011120776225</c:v>
                </c:pt>
                <c:pt idx="4">
                  <c:v>0.15977767814048435</c:v>
                </c:pt>
                <c:pt idx="5">
                  <c:v>0.16944820430428872</c:v>
                </c:pt>
                <c:pt idx="6">
                  <c:v>0.17877170137759171</c:v>
                </c:pt>
              </c:numCache>
            </c:numRef>
          </c:val>
          <c:extLst>
            <c:ext xmlns:c16="http://schemas.microsoft.com/office/drawing/2014/chart" uri="{C3380CC4-5D6E-409C-BE32-E72D297353CC}">
              <c16:uniqueId val="{00000000-43E8-490C-A20C-BDAA751CFD04}"/>
            </c:ext>
          </c:extLst>
        </c:ser>
        <c:ser>
          <c:idx val="2"/>
          <c:order val="2"/>
          <c:tx>
            <c:strRef>
              <c:f>'Heating Summary'!$D$41</c:f>
              <c:strCache>
                <c:ptCount val="1"/>
                <c:pt idx="0">
                  <c:v>DHP</c:v>
                </c:pt>
              </c:strCache>
            </c:strRef>
          </c:tx>
          <c:spPr>
            <a:solidFill>
              <a:schemeClr val="accent2"/>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Summary'!$E$41:$K$41</c:f>
              <c:numCache>
                <c:formatCode>0%</c:formatCode>
                <c:ptCount val="7"/>
                <c:pt idx="0">
                  <c:v>3.6377971792165467E-2</c:v>
                </c:pt>
                <c:pt idx="1">
                  <c:v>4.1526127484268566E-2</c:v>
                </c:pt>
                <c:pt idx="2">
                  <c:v>4.7989513100827372E-2</c:v>
                </c:pt>
                <c:pt idx="3">
                  <c:v>5.5303564309271309E-2</c:v>
                </c:pt>
                <c:pt idx="4">
                  <c:v>6.2427704502136493E-2</c:v>
                </c:pt>
                <c:pt idx="5">
                  <c:v>7.0694237030445195E-2</c:v>
                </c:pt>
                <c:pt idx="6">
                  <c:v>7.8726956742234927E-2</c:v>
                </c:pt>
              </c:numCache>
            </c:numRef>
          </c:val>
          <c:extLst>
            <c:ext xmlns:c16="http://schemas.microsoft.com/office/drawing/2014/chart" uri="{C3380CC4-5D6E-409C-BE32-E72D297353CC}">
              <c16:uniqueId val="{00000001-43E8-490C-A20C-BDAA751CFD04}"/>
            </c:ext>
          </c:extLst>
        </c:ser>
        <c:ser>
          <c:idx val="3"/>
          <c:order val="3"/>
          <c:tx>
            <c:strRef>
              <c:f>'Heating Summary'!$D$42</c:f>
              <c:strCache>
                <c:ptCount val="1"/>
                <c:pt idx="0">
                  <c:v>eFAF</c:v>
                </c:pt>
              </c:strCache>
            </c:strRef>
          </c:tx>
          <c:spPr>
            <a:solidFill>
              <a:schemeClr val="accent3"/>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Summary'!$E$42:$K$42</c:f>
              <c:numCache>
                <c:formatCode>0%</c:formatCode>
                <c:ptCount val="7"/>
                <c:pt idx="0">
                  <c:v>6.8127845387559782E-2</c:v>
                </c:pt>
                <c:pt idx="1">
                  <c:v>6.3913049405485964E-2</c:v>
                </c:pt>
                <c:pt idx="2">
                  <c:v>5.9632142244772035E-2</c:v>
                </c:pt>
                <c:pt idx="3">
                  <c:v>5.5290471796942478E-2</c:v>
                </c:pt>
                <c:pt idx="4">
                  <c:v>5.090994067371598E-2</c:v>
                </c:pt>
                <c:pt idx="5">
                  <c:v>4.6551609844685198E-2</c:v>
                </c:pt>
                <c:pt idx="6">
                  <c:v>4.2142955755737177E-2</c:v>
                </c:pt>
              </c:numCache>
            </c:numRef>
          </c:val>
          <c:extLst>
            <c:ext xmlns:c16="http://schemas.microsoft.com/office/drawing/2014/chart" uri="{C3380CC4-5D6E-409C-BE32-E72D297353CC}">
              <c16:uniqueId val="{00000002-43E8-490C-A20C-BDAA751CFD04}"/>
            </c:ext>
          </c:extLst>
        </c:ser>
        <c:ser>
          <c:idx val="4"/>
          <c:order val="4"/>
          <c:tx>
            <c:strRef>
              <c:f>'Heating Summary'!$D$43</c:f>
              <c:strCache>
                <c:ptCount val="1"/>
                <c:pt idx="0">
                  <c:v>FAF Gas/Other</c:v>
                </c:pt>
              </c:strCache>
            </c:strRef>
          </c:tx>
          <c:spPr>
            <a:solidFill>
              <a:schemeClr val="accent4"/>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Summary'!$E$43:$K$43</c:f>
              <c:numCache>
                <c:formatCode>0%</c:formatCode>
                <c:ptCount val="7"/>
                <c:pt idx="0">
                  <c:v>0.39469462667974725</c:v>
                </c:pt>
                <c:pt idx="1">
                  <c:v>0.39522694334012543</c:v>
                </c:pt>
                <c:pt idx="2">
                  <c:v>0.39552672348382384</c:v>
                </c:pt>
                <c:pt idx="3">
                  <c:v>0.39791191323317537</c:v>
                </c:pt>
                <c:pt idx="4">
                  <c:v>0.40035524827205521</c:v>
                </c:pt>
                <c:pt idx="5">
                  <c:v>0.40478639977205932</c:v>
                </c:pt>
                <c:pt idx="6">
                  <c:v>0.40877363457333066</c:v>
                </c:pt>
              </c:numCache>
            </c:numRef>
          </c:val>
          <c:extLst>
            <c:ext xmlns:c16="http://schemas.microsoft.com/office/drawing/2014/chart" uri="{C3380CC4-5D6E-409C-BE32-E72D297353CC}">
              <c16:uniqueId val="{00000003-43E8-490C-A20C-BDAA751CFD04}"/>
            </c:ext>
          </c:extLst>
        </c:ser>
        <c:ser>
          <c:idx val="5"/>
          <c:order val="5"/>
          <c:tx>
            <c:strRef>
              <c:f>'Heating Summary'!$D$44</c:f>
              <c:strCache>
                <c:ptCount val="1"/>
                <c:pt idx="0">
                  <c:v>Zonal</c:v>
                </c:pt>
              </c:strCache>
            </c:strRef>
          </c:tx>
          <c:spPr>
            <a:solidFill>
              <a:schemeClr val="accent5"/>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Summary'!$E$44:$K$44</c:f>
              <c:numCache>
                <c:formatCode>0%</c:formatCode>
                <c:ptCount val="7"/>
                <c:pt idx="0">
                  <c:v>0.36099522751460345</c:v>
                </c:pt>
                <c:pt idx="1">
                  <c:v>0.35354891612386968</c:v>
                </c:pt>
                <c:pt idx="2">
                  <c:v>0.34390574729624757</c:v>
                </c:pt>
                <c:pt idx="3">
                  <c:v>0.33141068952095537</c:v>
                </c:pt>
                <c:pt idx="4">
                  <c:v>0.31816598063091478</c:v>
                </c:pt>
                <c:pt idx="5">
                  <c:v>0.2995087628161317</c:v>
                </c:pt>
                <c:pt idx="6">
                  <c:v>0.28195455678896325</c:v>
                </c:pt>
              </c:numCache>
            </c:numRef>
          </c:val>
          <c:extLst>
            <c:ext xmlns:c16="http://schemas.microsoft.com/office/drawing/2014/chart" uri="{C3380CC4-5D6E-409C-BE32-E72D297353CC}">
              <c16:uniqueId val="{00000004-43E8-490C-A20C-BDAA751CFD04}"/>
            </c:ext>
          </c:extLst>
        </c:ser>
        <c:ser>
          <c:idx val="6"/>
          <c:order val="6"/>
          <c:tx>
            <c:strRef>
              <c:f>'Heating Summary'!$D$45</c:f>
              <c:strCache>
                <c:ptCount val="1"/>
                <c:pt idx="0">
                  <c:v>GSHP</c:v>
                </c:pt>
              </c:strCache>
            </c:strRef>
          </c:tx>
          <c:spPr>
            <a:solidFill>
              <a:schemeClr val="accent5">
                <a:lumMod val="20000"/>
                <a:lumOff val="80000"/>
              </a:schemeClr>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Summary'!$E$45:$K$45</c:f>
              <c:numCache>
                <c:formatCode>0%</c:formatCode>
                <c:ptCount val="7"/>
                <c:pt idx="0">
                  <c:v>3.8289646093044639E-3</c:v>
                </c:pt>
                <c:pt idx="1">
                  <c:v>3.6242245337277943E-3</c:v>
                </c:pt>
                <c:pt idx="2">
                  <c:v>3.7496799192252234E-3</c:v>
                </c:pt>
                <c:pt idx="3">
                  <c:v>3.8694848869521739E-3</c:v>
                </c:pt>
                <c:pt idx="4">
                  <c:v>3.9825959451774773E-3</c:v>
                </c:pt>
                <c:pt idx="5">
                  <c:v>4.1012279041704397E-3</c:v>
                </c:pt>
                <c:pt idx="6">
                  <c:v>4.2072210471020598E-3</c:v>
                </c:pt>
              </c:numCache>
            </c:numRef>
          </c:val>
          <c:extLst>
            <c:ext xmlns:c16="http://schemas.microsoft.com/office/drawing/2014/chart" uri="{C3380CC4-5D6E-409C-BE32-E72D297353CC}">
              <c16:uniqueId val="{00000005-43E8-490C-A20C-BDAA751CFD04}"/>
            </c:ext>
          </c:extLst>
        </c:ser>
        <c:ser>
          <c:idx val="7"/>
          <c:order val="7"/>
          <c:tx>
            <c:strRef>
              <c:f>'Heating Summary'!$D$46</c:f>
              <c:strCache>
                <c:ptCount val="1"/>
                <c:pt idx="0">
                  <c:v>PTHP</c:v>
                </c:pt>
              </c:strCache>
            </c:strRef>
          </c:tx>
          <c:spPr>
            <a:solidFill>
              <a:schemeClr val="accent1">
                <a:lumMod val="50000"/>
              </a:schemeClr>
            </a:solidFill>
            <a:ln w="25400">
              <a:noFill/>
            </a:ln>
            <a:effectLst/>
          </c:spPr>
          <c:invertIfNegative val="0"/>
          <c:cat>
            <c:numRef>
              <c:f>'Heating Summary'!$E$39:$K$39</c:f>
              <c:numCache>
                <c:formatCode>General</c:formatCode>
                <c:ptCount val="7"/>
                <c:pt idx="0">
                  <c:v>2015</c:v>
                </c:pt>
                <c:pt idx="1">
                  <c:v>2016</c:v>
                </c:pt>
                <c:pt idx="2">
                  <c:v>2017</c:v>
                </c:pt>
                <c:pt idx="3">
                  <c:v>2018</c:v>
                </c:pt>
                <c:pt idx="4">
                  <c:v>2019</c:v>
                </c:pt>
                <c:pt idx="5">
                  <c:v>2020</c:v>
                </c:pt>
                <c:pt idx="6">
                  <c:v>2021</c:v>
                </c:pt>
              </c:numCache>
            </c:numRef>
          </c:cat>
          <c:val>
            <c:numRef>
              <c:f>'Heating Summary'!$E$46:$K$46</c:f>
              <c:numCache>
                <c:formatCode>0%</c:formatCode>
                <c:ptCount val="7"/>
                <c:pt idx="0">
                  <c:v>2.4921774388762053E-3</c:v>
                </c:pt>
                <c:pt idx="1">
                  <c:v>2.7285467137140649E-3</c:v>
                </c:pt>
                <c:pt idx="2">
                  <c:v>3.2930516267381943E-3</c:v>
                </c:pt>
                <c:pt idx="3">
                  <c:v>3.8437650449410212E-3</c:v>
                </c:pt>
                <c:pt idx="4">
                  <c:v>4.3808518355159887E-3</c:v>
                </c:pt>
                <c:pt idx="5">
                  <c:v>4.9095583282196091E-3</c:v>
                </c:pt>
                <c:pt idx="6">
                  <c:v>5.4229737150402295E-3</c:v>
                </c:pt>
              </c:numCache>
            </c:numRef>
          </c:val>
          <c:extLst>
            <c:ext xmlns:c16="http://schemas.microsoft.com/office/drawing/2014/chart" uri="{C3380CC4-5D6E-409C-BE32-E72D297353CC}">
              <c16:uniqueId val="{00000006-43E8-490C-A20C-BDAA751CFD04}"/>
            </c:ext>
          </c:extLst>
        </c:ser>
        <c:dLbls>
          <c:showLegendKey val="0"/>
          <c:showVal val="0"/>
          <c:showCatName val="0"/>
          <c:showSerName val="0"/>
          <c:showPercent val="0"/>
          <c:showBubbleSize val="0"/>
        </c:dLbls>
        <c:gapWidth val="150"/>
        <c:overlap val="100"/>
        <c:axId val="294294272"/>
        <c:axId val="294296192"/>
        <c:extLst>
          <c:ext xmlns:c15="http://schemas.microsoft.com/office/drawing/2012/chart" uri="{02D57815-91ED-43cb-92C2-25804820EDAC}">
            <c15:filteredBarSeries>
              <c15:ser>
                <c:idx val="0"/>
                <c:order val="0"/>
                <c:tx>
                  <c:strRef>
                    <c:extLst>
                      <c:ext uri="{02D57815-91ED-43cb-92C2-25804820EDAC}">
                        <c15:formulaRef>
                          <c15:sqref>'Heating Summary'!$D$39</c15:sqref>
                        </c15:formulaRef>
                      </c:ext>
                    </c:extLst>
                    <c:strCache>
                      <c:ptCount val="1"/>
                      <c:pt idx="0">
                        <c:v>Technologies</c:v>
                      </c:pt>
                    </c:strCache>
                  </c:strRef>
                </c:tx>
                <c:spPr>
                  <a:solidFill>
                    <a:schemeClr val="accent1"/>
                  </a:solidFill>
                  <a:ln w="25400">
                    <a:noFill/>
                  </a:ln>
                  <a:effectLst/>
                </c:spPr>
                <c:invertIfNegative val="0"/>
                <c:cat>
                  <c:numRef>
                    <c:extLst>
                      <c:ext uri="{02D57815-91ED-43cb-92C2-25804820EDAC}">
                        <c15:formulaRef>
                          <c15:sqref>'Heating Summary'!$E$39:$K$39</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'Heating Summary'!$E$39:$K$39</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7-43E8-490C-A20C-BDAA751CFD04}"/>
                  </c:ext>
                </c:extLst>
              </c15:ser>
            </c15:filteredBarSeries>
          </c:ext>
        </c:extLst>
      </c:barChart>
      <c:catAx>
        <c:axId val="294294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296192"/>
        <c:crosses val="autoZero"/>
        <c:auto val="1"/>
        <c:lblAlgn val="ctr"/>
        <c:lblOffset val="100"/>
        <c:noMultiLvlLbl val="0"/>
      </c:catAx>
      <c:valAx>
        <c:axId val="2942961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 of Stock</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294272"/>
        <c:crosses val="autoZero"/>
        <c:crossBetween val="between"/>
      </c:valAx>
      <c:spPr>
        <a:noFill/>
        <a:ln>
          <a:noFill/>
        </a:ln>
        <a:effectLst/>
      </c:spPr>
    </c:plotArea>
    <c:legend>
      <c:legendPos val="b"/>
      <c:layout>
        <c:manualLayout>
          <c:xMode val="edge"/>
          <c:yMode val="edge"/>
          <c:x val="6.65974014658956E-2"/>
          <c:y val="0.83675709025762857"/>
          <c:w val="0.81797056956328107"/>
          <c:h val="6.386236098267104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98919599325991"/>
          <c:y val="3.8572211471459242E-2"/>
          <c:w val="0.75368974177255799"/>
          <c:h val="0.69754029628503234"/>
        </c:manualLayout>
      </c:layout>
      <c:barChart>
        <c:barDir val="col"/>
        <c:grouping val="stacked"/>
        <c:varyColors val="0"/>
        <c:ser>
          <c:idx val="1"/>
          <c:order val="0"/>
          <c:tx>
            <c:strRef>
              <c:f>'Heating Summary'!$D$56</c:f>
              <c:strCache>
                <c:ptCount val="1"/>
                <c:pt idx="0">
                  <c:v>ASHP</c:v>
                </c:pt>
              </c:strCache>
            </c:strRef>
          </c:tx>
          <c:spPr>
            <a:solidFill>
              <a:schemeClr val="accent1"/>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Summary'!$E$56:$K$56</c:f>
              <c:numCache>
                <c:formatCode>0%</c:formatCode>
                <c:ptCount val="7"/>
                <c:pt idx="0">
                  <c:v>0.13348318657774297</c:v>
                </c:pt>
                <c:pt idx="1">
                  <c:v>0.13902240842468386</c:v>
                </c:pt>
                <c:pt idx="2">
                  <c:v>0.14471284843942081</c:v>
                </c:pt>
                <c:pt idx="3">
                  <c:v>0.14890062292219236</c:v>
                </c:pt>
                <c:pt idx="4">
                  <c:v>0.15292478862894146</c:v>
                </c:pt>
                <c:pt idx="5">
                  <c:v>0.1543256745267067</c:v>
                </c:pt>
                <c:pt idx="6">
                  <c:v>0.15585253437520324</c:v>
                </c:pt>
              </c:numCache>
            </c:numRef>
          </c:val>
          <c:extLst>
            <c:ext xmlns:c16="http://schemas.microsoft.com/office/drawing/2014/chart" uri="{C3380CC4-5D6E-409C-BE32-E72D297353CC}">
              <c16:uniqueId val="{00000011-E463-4050-87BE-B5A2E7A690E6}"/>
            </c:ext>
          </c:extLst>
        </c:ser>
        <c:ser>
          <c:idx val="2"/>
          <c:order val="1"/>
          <c:tx>
            <c:strRef>
              <c:f>'Heating Summary'!$D$57</c:f>
              <c:strCache>
                <c:ptCount val="1"/>
                <c:pt idx="0">
                  <c:v>DHP</c:v>
                </c:pt>
              </c:strCache>
            </c:strRef>
          </c:tx>
          <c:spPr>
            <a:solidFill>
              <a:schemeClr val="accent2"/>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Summary'!$E$57:$K$57</c:f>
              <c:numCache>
                <c:formatCode>0%</c:formatCode>
                <c:ptCount val="7"/>
                <c:pt idx="0">
                  <c:v>3.6377971792165467E-2</c:v>
                </c:pt>
                <c:pt idx="1">
                  <c:v>3.7869405000799945E-2</c:v>
                </c:pt>
                <c:pt idx="2">
                  <c:v>3.9372174822293861E-2</c:v>
                </c:pt>
                <c:pt idx="3">
                  <c:v>4.0873108361733329E-2</c:v>
                </c:pt>
                <c:pt idx="4">
                  <c:v>4.2379275696201188E-2</c:v>
                </c:pt>
                <c:pt idx="5">
                  <c:v>4.3750572556657104E-2</c:v>
                </c:pt>
                <c:pt idx="6">
                  <c:v>4.5226619654568104E-2</c:v>
                </c:pt>
              </c:numCache>
            </c:numRef>
          </c:val>
          <c:extLst>
            <c:ext xmlns:c16="http://schemas.microsoft.com/office/drawing/2014/chart" uri="{C3380CC4-5D6E-409C-BE32-E72D297353CC}">
              <c16:uniqueId val="{00000013-E463-4050-87BE-B5A2E7A690E6}"/>
            </c:ext>
          </c:extLst>
        </c:ser>
        <c:ser>
          <c:idx val="3"/>
          <c:order val="2"/>
          <c:tx>
            <c:strRef>
              <c:f>'Heating Summary'!$D$58</c:f>
              <c:strCache>
                <c:ptCount val="1"/>
                <c:pt idx="0">
                  <c:v>eFAF</c:v>
                </c:pt>
              </c:strCache>
            </c:strRef>
          </c:tx>
          <c:spPr>
            <a:solidFill>
              <a:schemeClr val="accent3"/>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Summary'!$E$58:$K$58</c:f>
              <c:numCache>
                <c:formatCode>0%</c:formatCode>
                <c:ptCount val="7"/>
                <c:pt idx="0">
                  <c:v>6.8127845387559782E-2</c:v>
                </c:pt>
                <c:pt idx="1">
                  <c:v>6.8210399945717232E-2</c:v>
                </c:pt>
                <c:pt idx="2">
                  <c:v>6.8313997636500576E-2</c:v>
                </c:pt>
                <c:pt idx="3">
                  <c:v>6.7872543133315824E-2</c:v>
                </c:pt>
                <c:pt idx="4">
                  <c:v>6.7380532294017928E-2</c:v>
                </c:pt>
                <c:pt idx="5">
                  <c:v>6.6458907880370802E-2</c:v>
                </c:pt>
                <c:pt idx="6">
                  <c:v>6.5486080338404709E-2</c:v>
                </c:pt>
              </c:numCache>
            </c:numRef>
          </c:val>
          <c:extLst>
            <c:ext xmlns:c16="http://schemas.microsoft.com/office/drawing/2014/chart" uri="{C3380CC4-5D6E-409C-BE32-E72D297353CC}">
              <c16:uniqueId val="{00000015-E463-4050-87BE-B5A2E7A690E6}"/>
            </c:ext>
          </c:extLst>
        </c:ser>
        <c:ser>
          <c:idx val="4"/>
          <c:order val="3"/>
          <c:tx>
            <c:strRef>
              <c:f>'Heating Summary'!$D$59</c:f>
              <c:strCache>
                <c:ptCount val="1"/>
                <c:pt idx="0">
                  <c:v>FAF Gas/Other</c:v>
                </c:pt>
              </c:strCache>
            </c:strRef>
          </c:tx>
          <c:spPr>
            <a:solidFill>
              <a:schemeClr val="accent4"/>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Summary'!$E$59:$K$59</c:f>
              <c:numCache>
                <c:formatCode>0%</c:formatCode>
                <c:ptCount val="7"/>
                <c:pt idx="0">
                  <c:v>0.39469462667974725</c:v>
                </c:pt>
                <c:pt idx="1">
                  <c:v>0.39522700118648851</c:v>
                </c:pt>
                <c:pt idx="2">
                  <c:v>0.3955269237179308</c:v>
                </c:pt>
                <c:pt idx="3">
                  <c:v>0.39791158723232117</c:v>
                </c:pt>
                <c:pt idx="4">
                  <c:v>0.40035484655436415</c:v>
                </c:pt>
                <c:pt idx="5">
                  <c:v>0.4047856523591245</c:v>
                </c:pt>
                <c:pt idx="6">
                  <c:v>0.40877326606124847</c:v>
                </c:pt>
              </c:numCache>
            </c:numRef>
          </c:val>
          <c:extLst>
            <c:ext xmlns:c16="http://schemas.microsoft.com/office/drawing/2014/chart" uri="{C3380CC4-5D6E-409C-BE32-E72D297353CC}">
              <c16:uniqueId val="{00000017-E463-4050-87BE-B5A2E7A690E6}"/>
            </c:ext>
          </c:extLst>
        </c:ser>
        <c:ser>
          <c:idx val="5"/>
          <c:order val="4"/>
          <c:tx>
            <c:strRef>
              <c:f>'Heating Summary'!$D$60</c:f>
              <c:strCache>
                <c:ptCount val="1"/>
                <c:pt idx="0">
                  <c:v>Zonal</c:v>
                </c:pt>
              </c:strCache>
            </c:strRef>
          </c:tx>
          <c:spPr>
            <a:solidFill>
              <a:schemeClr val="accent5"/>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Summary'!$E$60:$K$60</c:f>
              <c:numCache>
                <c:formatCode>0%</c:formatCode>
                <c:ptCount val="7"/>
                <c:pt idx="0">
                  <c:v>0.36099522751460345</c:v>
                </c:pt>
                <c:pt idx="1">
                  <c:v>0.35253317464674083</c:v>
                </c:pt>
                <c:pt idx="2">
                  <c:v>0.34407388646340969</c:v>
                </c:pt>
                <c:pt idx="3">
                  <c:v>0.33558037966943888</c:v>
                </c:pt>
                <c:pt idx="4">
                  <c:v>0.32717394365883046</c:v>
                </c:pt>
                <c:pt idx="5">
                  <c:v>0.32016008022778875</c:v>
                </c:pt>
                <c:pt idx="6">
                  <c:v>0.313188019854379</c:v>
                </c:pt>
              </c:numCache>
            </c:numRef>
          </c:val>
          <c:extLst>
            <c:ext xmlns:c16="http://schemas.microsoft.com/office/drawing/2014/chart" uri="{C3380CC4-5D6E-409C-BE32-E72D297353CC}">
              <c16:uniqueId val="{00000019-E463-4050-87BE-B5A2E7A690E6}"/>
            </c:ext>
          </c:extLst>
        </c:ser>
        <c:ser>
          <c:idx val="6"/>
          <c:order val="5"/>
          <c:tx>
            <c:strRef>
              <c:f>'Heating Summary'!$D$61</c:f>
              <c:strCache>
                <c:ptCount val="1"/>
                <c:pt idx="0">
                  <c:v>GSHP</c:v>
                </c:pt>
              </c:strCache>
            </c:strRef>
          </c:tx>
          <c:spPr>
            <a:solidFill>
              <a:schemeClr val="accent5">
                <a:lumMod val="20000"/>
                <a:lumOff val="80000"/>
              </a:schemeClr>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Summary'!$E$61:$K$61</c:f>
              <c:numCache>
                <c:formatCode>0%</c:formatCode>
                <c:ptCount val="7"/>
                <c:pt idx="0">
                  <c:v>3.8289646093044639E-3</c:v>
                </c:pt>
                <c:pt idx="1">
                  <c:v>3.8114985423456319E-3</c:v>
                </c:pt>
                <c:pt idx="2">
                  <c:v>3.7963523415650655E-3</c:v>
                </c:pt>
                <c:pt idx="3">
                  <c:v>3.7858890699212495E-3</c:v>
                </c:pt>
                <c:pt idx="4">
                  <c:v>3.7761291486184145E-3</c:v>
                </c:pt>
                <c:pt idx="5">
                  <c:v>3.7860175007732658E-3</c:v>
                </c:pt>
                <c:pt idx="6">
                  <c:v>3.7872024203478905E-3</c:v>
                </c:pt>
              </c:numCache>
            </c:numRef>
          </c:val>
          <c:extLst>
            <c:ext xmlns:c16="http://schemas.microsoft.com/office/drawing/2014/chart" uri="{C3380CC4-5D6E-409C-BE32-E72D297353CC}">
              <c16:uniqueId val="{0000001B-E463-4050-87BE-B5A2E7A690E6}"/>
            </c:ext>
          </c:extLst>
        </c:ser>
        <c:ser>
          <c:idx val="7"/>
          <c:order val="6"/>
          <c:tx>
            <c:strRef>
              <c:f>'Heating Summary'!$D$62</c:f>
              <c:strCache>
                <c:ptCount val="1"/>
                <c:pt idx="0">
                  <c:v>PTHP</c:v>
                </c:pt>
              </c:strCache>
            </c:strRef>
          </c:tx>
          <c:spPr>
            <a:solidFill>
              <a:schemeClr val="accent1">
                <a:lumMod val="50000"/>
              </a:schemeClr>
            </a:solidFill>
            <a:ln w="25400">
              <a:noFill/>
            </a:ln>
            <a:effectLst/>
          </c:spPr>
          <c:invertIfNegative val="0"/>
          <c:cat>
            <c:numRef>
              <c:f>'Heating Summary'!$E$55:$K$55</c:f>
              <c:numCache>
                <c:formatCode>General</c:formatCode>
                <c:ptCount val="7"/>
                <c:pt idx="0">
                  <c:v>2015</c:v>
                </c:pt>
                <c:pt idx="1">
                  <c:v>2016</c:v>
                </c:pt>
                <c:pt idx="2">
                  <c:v>2017</c:v>
                </c:pt>
                <c:pt idx="3">
                  <c:v>2018</c:v>
                </c:pt>
                <c:pt idx="4">
                  <c:v>2019</c:v>
                </c:pt>
                <c:pt idx="5">
                  <c:v>2020</c:v>
                </c:pt>
                <c:pt idx="6">
                  <c:v>2021</c:v>
                </c:pt>
              </c:numCache>
            </c:numRef>
          </c:cat>
          <c:val>
            <c:numRef>
              <c:f>'Heating Summary'!$E$62:$K$62</c:f>
              <c:numCache>
                <c:formatCode>0%</c:formatCode>
                <c:ptCount val="7"/>
                <c:pt idx="0">
                  <c:v>2.4921774388762053E-3</c:v>
                </c:pt>
                <c:pt idx="1">
                  <c:v>3.326112253223921E-3</c:v>
                </c:pt>
                <c:pt idx="2">
                  <c:v>4.2038165788792414E-3</c:v>
                </c:pt>
                <c:pt idx="3">
                  <c:v>5.0758696110771266E-3</c:v>
                </c:pt>
                <c:pt idx="4">
                  <c:v>6.0104840190264523E-3</c:v>
                </c:pt>
                <c:pt idx="5">
                  <c:v>6.7330949485788104E-3</c:v>
                </c:pt>
                <c:pt idx="6">
                  <c:v>7.6862772958487379E-3</c:v>
                </c:pt>
              </c:numCache>
            </c:numRef>
          </c:val>
          <c:extLst>
            <c:ext xmlns:c16="http://schemas.microsoft.com/office/drawing/2014/chart" uri="{C3380CC4-5D6E-409C-BE32-E72D297353CC}">
              <c16:uniqueId val="{0000001D-E463-4050-87BE-B5A2E7A690E6}"/>
            </c:ext>
          </c:extLst>
        </c:ser>
        <c:dLbls>
          <c:showLegendKey val="0"/>
          <c:showVal val="0"/>
          <c:showCatName val="0"/>
          <c:showSerName val="0"/>
          <c:showPercent val="0"/>
          <c:showBubbleSize val="0"/>
        </c:dLbls>
        <c:gapWidth val="150"/>
        <c:overlap val="100"/>
        <c:axId val="294294272"/>
        <c:axId val="294296192"/>
      </c:barChart>
      <c:catAx>
        <c:axId val="294294272"/>
        <c:scaling>
          <c:orientation val="minMax"/>
        </c:scaling>
        <c:delete val="0"/>
        <c:axPos val="b"/>
        <c:title>
          <c:tx>
            <c:rich>
              <a:bodyPr rot="0" vert="horz"/>
              <a:lstStyle/>
              <a:p>
                <a:pPr>
                  <a:defRPr/>
                </a:pPr>
                <a:r>
                  <a:rPr lang="en-US"/>
                  <a:t>Year</a:t>
                </a:r>
              </a:p>
            </c:rich>
          </c:tx>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94296192"/>
        <c:crosses val="autoZero"/>
        <c:auto val="1"/>
        <c:lblAlgn val="ctr"/>
        <c:lblOffset val="100"/>
        <c:noMultiLvlLbl val="0"/>
      </c:catAx>
      <c:valAx>
        <c:axId val="2942961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 of Stock</a:t>
                </a:r>
              </a:p>
            </c:rich>
          </c:tx>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94294272"/>
        <c:crosses val="autoZero"/>
        <c:crossBetween val="between"/>
      </c:valAx>
    </c:plotArea>
    <c:legend>
      <c:legendPos val="b"/>
      <c:layout>
        <c:manualLayout>
          <c:xMode val="edge"/>
          <c:yMode val="edge"/>
          <c:x val="8.5979852976942328E-2"/>
          <c:y val="0.86444473331158656"/>
          <c:w val="0.83186004779963085"/>
          <c:h val="6.4042128320680236E-2"/>
        </c:manualLayout>
      </c:layout>
      <c:overlay val="0"/>
      <c:spPr>
        <a:noFill/>
        <a:ln>
          <a:noFill/>
        </a:ln>
        <a:effectLst/>
      </c:spPr>
      <c:txPr>
        <a:bodyPr rot="0" vert="horz"/>
        <a:lstStyle/>
        <a:p>
          <a:pPr>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31481460092241"/>
          <c:y val="3.8497273333061348E-2"/>
          <c:w val="0.75536413718226347"/>
          <c:h val="0.68776522105721238"/>
        </c:manualLayout>
      </c:layout>
      <c:barChart>
        <c:barDir val="col"/>
        <c:grouping val="stacked"/>
        <c:varyColors val="0"/>
        <c:ser>
          <c:idx val="0"/>
          <c:order val="0"/>
          <c:tx>
            <c:strRef>
              <c:f>'Heating Summary'!$D$72</c:f>
              <c:strCache>
                <c:ptCount val="1"/>
                <c:pt idx="0">
                  <c:v>ASHP</c:v>
                </c:pt>
              </c:strCache>
            </c:strRef>
          </c:tx>
          <c:spPr>
            <a:solidFill>
              <a:schemeClr val="accent1"/>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Summary'!$E$72:$K$72</c:f>
              <c:numCache>
                <c:formatCode>_(* #,##0_);_(* \(#,##0\);_(* "-"??_);_(@_)</c:formatCode>
                <c:ptCount val="7"/>
                <c:pt idx="0">
                  <c:v>557.6330331272419</c:v>
                </c:pt>
                <c:pt idx="1">
                  <c:v>584.93175090696411</c:v>
                </c:pt>
                <c:pt idx="2">
                  <c:v>614.90035446933155</c:v>
                </c:pt>
                <c:pt idx="3">
                  <c:v>645.66080967192738</c:v>
                </c:pt>
                <c:pt idx="4">
                  <c:v>681.10031720617224</c:v>
                </c:pt>
                <c:pt idx="5">
                  <c:v>727.1321452171926</c:v>
                </c:pt>
                <c:pt idx="6">
                  <c:v>771.25935664023598</c:v>
                </c:pt>
              </c:numCache>
            </c:numRef>
          </c:val>
          <c:extLst xmlns:c15="http://schemas.microsoft.com/office/drawing/2012/chart">
            <c:ext xmlns:c16="http://schemas.microsoft.com/office/drawing/2014/chart" uri="{C3380CC4-5D6E-409C-BE32-E72D297353CC}">
              <c16:uniqueId val="{00000007-FBED-4317-B1DC-EF6D7B8FEE87}"/>
            </c:ext>
          </c:extLst>
        </c:ser>
        <c:ser>
          <c:idx val="1"/>
          <c:order val="1"/>
          <c:tx>
            <c:strRef>
              <c:f>'Heating Summary'!$D$73</c:f>
              <c:strCache>
                <c:ptCount val="1"/>
                <c:pt idx="0">
                  <c:v>DHP</c:v>
                </c:pt>
              </c:strCache>
            </c:strRef>
          </c:tx>
          <c:spPr>
            <a:solidFill>
              <a:schemeClr val="accent2"/>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Summary'!$E$73:$K$73</c:f>
              <c:numCache>
                <c:formatCode>_(* #,##0_);_(* \(#,##0\);_(* "-"??_);_(@_)</c:formatCode>
                <c:ptCount val="7"/>
                <c:pt idx="0">
                  <c:v>137.16124689667191</c:v>
                </c:pt>
                <c:pt idx="1">
                  <c:v>156.88424605143317</c:v>
                </c:pt>
                <c:pt idx="2">
                  <c:v>181.98870522364743</c:v>
                </c:pt>
                <c:pt idx="3">
                  <c:v>210.92144833663423</c:v>
                </c:pt>
                <c:pt idx="4">
                  <c:v>239.61487187393618</c:v>
                </c:pt>
                <c:pt idx="5">
                  <c:v>273.50312198168058</c:v>
                </c:pt>
                <c:pt idx="6">
                  <c:v>306.82199147593104</c:v>
                </c:pt>
              </c:numCache>
            </c:numRef>
          </c:val>
          <c:extLst>
            <c:ext xmlns:c16="http://schemas.microsoft.com/office/drawing/2014/chart" uri="{C3380CC4-5D6E-409C-BE32-E72D297353CC}">
              <c16:uniqueId val="{00000000-FBED-4317-B1DC-EF6D7B8FEE87}"/>
            </c:ext>
          </c:extLst>
        </c:ser>
        <c:ser>
          <c:idx val="2"/>
          <c:order val="2"/>
          <c:tx>
            <c:strRef>
              <c:f>'Heating Summary'!$D$74</c:f>
              <c:strCache>
                <c:ptCount val="1"/>
                <c:pt idx="0">
                  <c:v>eFAF</c:v>
                </c:pt>
              </c:strCache>
            </c:strRef>
          </c:tx>
          <c:spPr>
            <a:solidFill>
              <a:schemeClr val="accent3"/>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Summary'!$E$74:$K$74</c:f>
              <c:numCache>
                <c:formatCode>_(* #,##0_);_(* \(#,##0\);_(* "-"??_);_(@_)</c:formatCode>
                <c:ptCount val="7"/>
                <c:pt idx="0">
                  <c:v>432.91958854670224</c:v>
                </c:pt>
                <c:pt idx="1">
                  <c:v>409.06421381195565</c:v>
                </c:pt>
                <c:pt idx="2">
                  <c:v>384.67147063855367</c:v>
                </c:pt>
                <c:pt idx="3">
                  <c:v>359.70861675436913</c:v>
                </c:pt>
                <c:pt idx="4">
                  <c:v>334.19359129662092</c:v>
                </c:pt>
                <c:pt idx="5">
                  <c:v>308.11967316099651</c:v>
                </c:pt>
                <c:pt idx="6">
                  <c:v>281.33908013808548</c:v>
                </c:pt>
              </c:numCache>
            </c:numRef>
          </c:val>
          <c:extLst>
            <c:ext xmlns:c16="http://schemas.microsoft.com/office/drawing/2014/chart" uri="{C3380CC4-5D6E-409C-BE32-E72D297353CC}">
              <c16:uniqueId val="{00000001-FBED-4317-B1DC-EF6D7B8FEE87}"/>
            </c:ext>
          </c:extLst>
        </c:ser>
        <c:ser>
          <c:idx val="3"/>
          <c:order val="3"/>
          <c:tx>
            <c:strRef>
              <c:f>'Heating Summary'!$D$75</c:f>
              <c:strCache>
                <c:ptCount val="1"/>
                <c:pt idx="0">
                  <c:v>FAF Gas/Other</c:v>
                </c:pt>
              </c:strCache>
            </c:strRef>
          </c:tx>
          <c:spPr>
            <a:solidFill>
              <a:schemeClr val="accent4"/>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Summary'!$E$75:$K$75</c:f>
              <c:numCache>
                <c:formatCode>_(* #,##0_);_(* \(#,##0\);_(* "-"??_);_(@_)</c:formatCode>
                <c:ptCount val="7"/>
                <c:pt idx="0">
                  <c:v>132.35770429589914</c:v>
                </c:pt>
                <c:pt idx="1">
                  <c:v>133.32696204241736</c:v>
                </c:pt>
                <c:pt idx="2">
                  <c:v>134.23795957646786</c:v>
                </c:pt>
                <c:pt idx="3">
                  <c:v>135.96962604377779</c:v>
                </c:pt>
                <c:pt idx="4">
                  <c:v>137.85178146792131</c:v>
                </c:pt>
                <c:pt idx="5">
                  <c:v>140.36397989022686</c:v>
                </c:pt>
                <c:pt idx="6">
                  <c:v>142.65655369323406</c:v>
                </c:pt>
              </c:numCache>
            </c:numRef>
          </c:val>
          <c:extLst>
            <c:ext xmlns:c16="http://schemas.microsoft.com/office/drawing/2014/chart" uri="{C3380CC4-5D6E-409C-BE32-E72D297353CC}">
              <c16:uniqueId val="{00000002-FBED-4317-B1DC-EF6D7B8FEE87}"/>
            </c:ext>
          </c:extLst>
        </c:ser>
        <c:ser>
          <c:idx val="4"/>
          <c:order val="4"/>
          <c:tx>
            <c:strRef>
              <c:f>'Heating Summary'!$D$76</c:f>
              <c:strCache>
                <c:ptCount val="1"/>
                <c:pt idx="0">
                  <c:v>Zonal</c:v>
                </c:pt>
              </c:strCache>
            </c:strRef>
          </c:tx>
          <c:spPr>
            <a:solidFill>
              <a:schemeClr val="accent5"/>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Summary'!$E$76:$K$76</c:f>
              <c:numCache>
                <c:formatCode>_(* #,##0_);_(* \(#,##0\);_(* "-"??_);_(@_)</c:formatCode>
                <c:ptCount val="7"/>
                <c:pt idx="0">
                  <c:v>964.59879836811615</c:v>
                </c:pt>
                <c:pt idx="1">
                  <c:v>955.00351436066069</c:v>
                </c:pt>
                <c:pt idx="2">
                  <c:v>939.17487481445414</c:v>
                </c:pt>
                <c:pt idx="3">
                  <c:v>914.07421760689817</c:v>
                </c:pt>
                <c:pt idx="4">
                  <c:v>886.15147415076149</c:v>
                </c:pt>
                <c:pt idx="5">
                  <c:v>838.51046870276184</c:v>
                </c:pt>
                <c:pt idx="6">
                  <c:v>793.92499901613473</c:v>
                </c:pt>
              </c:numCache>
            </c:numRef>
          </c:val>
          <c:extLst>
            <c:ext xmlns:c16="http://schemas.microsoft.com/office/drawing/2014/chart" uri="{C3380CC4-5D6E-409C-BE32-E72D297353CC}">
              <c16:uniqueId val="{00000003-FBED-4317-B1DC-EF6D7B8FEE87}"/>
            </c:ext>
          </c:extLst>
        </c:ser>
        <c:ser>
          <c:idx val="5"/>
          <c:order val="5"/>
          <c:tx>
            <c:strRef>
              <c:f>'Heating Summary'!$D$77</c:f>
              <c:strCache>
                <c:ptCount val="1"/>
                <c:pt idx="0">
                  <c:v>GSHP</c:v>
                </c:pt>
              </c:strCache>
            </c:strRef>
          </c:tx>
          <c:spPr>
            <a:solidFill>
              <a:schemeClr val="accent6">
                <a:lumMod val="65000"/>
              </a:schemeClr>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Summary'!$E$77:$K$77</c:f>
              <c:numCache>
                <c:formatCode>_(* #,##0_);_(* \(#,##0\);_(* "-"??_);_(@_)</c:formatCode>
                <c:ptCount val="7"/>
                <c:pt idx="0">
                  <c:v>16.023779443025393</c:v>
                </c:pt>
                <c:pt idx="1">
                  <c:v>15.249663976623909</c:v>
                </c:pt>
                <c:pt idx="2">
                  <c:v>15.796403317655612</c:v>
                </c:pt>
                <c:pt idx="3">
                  <c:v>16.341517531084047</c:v>
                </c:pt>
                <c:pt idx="4">
                  <c:v>16.877578041326952</c:v>
                </c:pt>
                <c:pt idx="5">
                  <c:v>17.435268966043068</c:v>
                </c:pt>
                <c:pt idx="6">
                  <c:v>17.964895251723483</c:v>
                </c:pt>
              </c:numCache>
            </c:numRef>
          </c:val>
          <c:extLst>
            <c:ext xmlns:c16="http://schemas.microsoft.com/office/drawing/2014/chart" uri="{C3380CC4-5D6E-409C-BE32-E72D297353CC}">
              <c16:uniqueId val="{00000004-FBED-4317-B1DC-EF6D7B8FEE87}"/>
            </c:ext>
          </c:extLst>
        </c:ser>
        <c:ser>
          <c:idx val="6"/>
          <c:order val="6"/>
          <c:tx>
            <c:strRef>
              <c:f>'Heating Summary'!$D$78</c:f>
              <c:strCache>
                <c:ptCount val="1"/>
                <c:pt idx="0">
                  <c:v>PTHP</c:v>
                </c:pt>
              </c:strCache>
            </c:strRef>
          </c:tx>
          <c:spPr>
            <a:solidFill>
              <a:schemeClr val="accent1">
                <a:lumMod val="50000"/>
              </a:schemeClr>
            </a:solidFill>
            <a:ln w="25400">
              <a:noFill/>
            </a:ln>
            <a:effectLst/>
          </c:spPr>
          <c:invertIfNegative val="0"/>
          <c:cat>
            <c:numRef>
              <c:f>'Heating Summary'!$E$71:$K$71</c:f>
              <c:numCache>
                <c:formatCode>General</c:formatCode>
                <c:ptCount val="7"/>
                <c:pt idx="0">
                  <c:v>2015</c:v>
                </c:pt>
                <c:pt idx="1">
                  <c:v>2016</c:v>
                </c:pt>
                <c:pt idx="2">
                  <c:v>2017</c:v>
                </c:pt>
                <c:pt idx="3">
                  <c:v>2018</c:v>
                </c:pt>
                <c:pt idx="4">
                  <c:v>2019</c:v>
                </c:pt>
                <c:pt idx="5">
                  <c:v>2020</c:v>
                </c:pt>
                <c:pt idx="6">
                  <c:v>2021</c:v>
                </c:pt>
              </c:numCache>
            </c:numRef>
          </c:cat>
          <c:val>
            <c:numRef>
              <c:f>'Heating Summary'!$E$78:$K$78</c:f>
              <c:numCache>
                <c:formatCode>_(* #,##0_);_(* \(#,##0\);_(* "-"??_);_(@_)</c:formatCode>
                <c:ptCount val="7"/>
                <c:pt idx="0">
                  <c:v>6.4659966894855145</c:v>
                </c:pt>
                <c:pt idx="1">
                  <c:v>6.3666814488228134</c:v>
                </c:pt>
                <c:pt idx="2">
                  <c:v>7.1077083784134159</c:v>
                </c:pt>
                <c:pt idx="3">
                  <c:v>7.8384708008042985</c:v>
                </c:pt>
                <c:pt idx="4">
                  <c:v>8.4959015627835122</c:v>
                </c:pt>
                <c:pt idx="5">
                  <c:v>9.3478996652036876</c:v>
                </c:pt>
                <c:pt idx="6">
                  <c:v>9.9649519770051906</c:v>
                </c:pt>
              </c:numCache>
            </c:numRef>
          </c:val>
          <c:extLst>
            <c:ext xmlns:c16="http://schemas.microsoft.com/office/drawing/2014/chart" uri="{C3380CC4-5D6E-409C-BE32-E72D297353CC}">
              <c16:uniqueId val="{00000005-FBED-4317-B1DC-EF6D7B8FEE87}"/>
            </c:ext>
          </c:extLst>
        </c:ser>
        <c:dLbls>
          <c:showLegendKey val="0"/>
          <c:showVal val="0"/>
          <c:showCatName val="0"/>
          <c:showSerName val="0"/>
          <c:showPercent val="0"/>
          <c:showBubbleSize val="0"/>
        </c:dLbls>
        <c:gapWidth val="150"/>
        <c:overlap val="100"/>
        <c:axId val="294092800"/>
        <c:axId val="294094720"/>
      </c:barChart>
      <c:catAx>
        <c:axId val="294092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094720"/>
        <c:crosses val="autoZero"/>
        <c:auto val="1"/>
        <c:lblAlgn val="ctr"/>
        <c:lblOffset val="100"/>
        <c:noMultiLvlLbl val="0"/>
      </c:catAx>
      <c:valAx>
        <c:axId val="294094720"/>
        <c:scaling>
          <c:orientation val="minMax"/>
          <c:max val="2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Consumption (aMW at Busbar)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092800"/>
        <c:crosses val="autoZero"/>
        <c:crossBetween val="between"/>
      </c:valAx>
      <c:spPr>
        <a:noFill/>
        <a:ln>
          <a:noFill/>
        </a:ln>
        <a:effectLst/>
      </c:spPr>
    </c:plotArea>
    <c:legend>
      <c:legendPos val="b"/>
      <c:layout>
        <c:manualLayout>
          <c:xMode val="edge"/>
          <c:yMode val="edge"/>
          <c:x val="6.3838337435103726E-2"/>
          <c:y val="0.85089116451117186"/>
          <c:w val="0.83185988747951334"/>
          <c:h val="5.955751604347885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31485389659918"/>
          <c:y val="3.8547199696722774E-2"/>
          <c:w val="0.75536408386921872"/>
          <c:h val="0.68390157869738943"/>
        </c:manualLayout>
      </c:layout>
      <c:barChart>
        <c:barDir val="col"/>
        <c:grouping val="stacked"/>
        <c:varyColors val="0"/>
        <c:ser>
          <c:idx val="0"/>
          <c:order val="0"/>
          <c:tx>
            <c:strRef>
              <c:f>'Heating Summary'!$D$88</c:f>
              <c:strCache>
                <c:ptCount val="1"/>
                <c:pt idx="0">
                  <c:v>ASHP</c:v>
                </c:pt>
              </c:strCache>
            </c:strRef>
          </c:tx>
          <c:spPr>
            <a:solidFill>
              <a:schemeClr val="accent1"/>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Summary'!$E$88:$K$88</c:f>
              <c:numCache>
                <c:formatCode>_(* #,##0_);_(* \(#,##0\);_(* "-"??_);_(@_)</c:formatCode>
                <c:ptCount val="7"/>
                <c:pt idx="0">
                  <c:v>557.6330331272419</c:v>
                </c:pt>
                <c:pt idx="1">
                  <c:v>584.1558161689926</c:v>
                </c:pt>
                <c:pt idx="2">
                  <c:v>611.95889295892937</c:v>
                </c:pt>
                <c:pt idx="3">
                  <c:v>633.85586215182786</c:v>
                </c:pt>
                <c:pt idx="4">
                  <c:v>655.53245027876517</c:v>
                </c:pt>
                <c:pt idx="5">
                  <c:v>666.03450268904714</c:v>
                </c:pt>
                <c:pt idx="6">
                  <c:v>676.87016332851556</c:v>
                </c:pt>
              </c:numCache>
            </c:numRef>
          </c:val>
          <c:extLst xmlns:c15="http://schemas.microsoft.com/office/drawing/2012/chart">
            <c:ext xmlns:c16="http://schemas.microsoft.com/office/drawing/2014/chart" uri="{C3380CC4-5D6E-409C-BE32-E72D297353CC}">
              <c16:uniqueId val="{00000005-6DFD-4A55-848A-AFD092C8BCB0}"/>
            </c:ext>
          </c:extLst>
        </c:ser>
        <c:ser>
          <c:idx val="1"/>
          <c:order val="1"/>
          <c:tx>
            <c:strRef>
              <c:f>'Heating Summary'!$D$89</c:f>
              <c:strCache>
                <c:ptCount val="1"/>
                <c:pt idx="0">
                  <c:v>DHP</c:v>
                </c:pt>
              </c:strCache>
            </c:strRef>
          </c:tx>
          <c:spPr>
            <a:solidFill>
              <a:schemeClr val="accent2"/>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Summary'!$E$89:$K$89</c:f>
              <c:numCache>
                <c:formatCode>_(* #,##0_);_(* \(#,##0\);_(* "-"??_);_(@_)</c:formatCode>
                <c:ptCount val="7"/>
                <c:pt idx="0">
                  <c:v>137.16124689667191</c:v>
                </c:pt>
                <c:pt idx="1">
                  <c:v>143.17535842334706</c:v>
                </c:pt>
                <c:pt idx="2">
                  <c:v>149.34275631712916</c:v>
                </c:pt>
                <c:pt idx="3">
                  <c:v>155.70428903139646</c:v>
                </c:pt>
                <c:pt idx="4">
                  <c:v>162.17054170997898</c:v>
                </c:pt>
                <c:pt idx="5">
                  <c:v>168.48518774182486</c:v>
                </c:pt>
                <c:pt idx="6">
                  <c:v>175.03962876106911</c:v>
                </c:pt>
              </c:numCache>
            </c:numRef>
          </c:val>
          <c:extLst>
            <c:ext xmlns:c16="http://schemas.microsoft.com/office/drawing/2014/chart" uri="{C3380CC4-5D6E-409C-BE32-E72D297353CC}">
              <c16:uniqueId val="{00000000-6DFD-4A55-848A-AFD092C8BCB0}"/>
            </c:ext>
          </c:extLst>
        </c:ser>
        <c:ser>
          <c:idx val="2"/>
          <c:order val="2"/>
          <c:tx>
            <c:strRef>
              <c:f>'Heating Summary'!$D$90</c:f>
              <c:strCache>
                <c:ptCount val="1"/>
                <c:pt idx="0">
                  <c:v>eFAF</c:v>
                </c:pt>
              </c:strCache>
            </c:strRef>
          </c:tx>
          <c:spPr>
            <a:solidFill>
              <a:schemeClr val="accent3"/>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Summary'!$E$90:$K$90</c:f>
              <c:numCache>
                <c:formatCode>_(* #,##0_);_(* \(#,##0\);_(* "-"??_);_(@_)</c:formatCode>
                <c:ptCount val="7"/>
                <c:pt idx="0">
                  <c:v>432.91958854670224</c:v>
                </c:pt>
                <c:pt idx="1">
                  <c:v>437.93027361083256</c:v>
                </c:pt>
                <c:pt idx="2">
                  <c:v>443.38616939110017</c:v>
                </c:pt>
                <c:pt idx="3">
                  <c:v>445.49221968128251</c:v>
                </c:pt>
                <c:pt idx="4">
                  <c:v>447.42155510625361</c:v>
                </c:pt>
                <c:pt idx="5">
                  <c:v>445.9549978483812</c:v>
                </c:pt>
                <c:pt idx="6">
                  <c:v>444.4005217104642</c:v>
                </c:pt>
              </c:numCache>
            </c:numRef>
          </c:val>
          <c:extLst>
            <c:ext xmlns:c16="http://schemas.microsoft.com/office/drawing/2014/chart" uri="{C3380CC4-5D6E-409C-BE32-E72D297353CC}">
              <c16:uniqueId val="{00000001-6DFD-4A55-848A-AFD092C8BCB0}"/>
            </c:ext>
          </c:extLst>
        </c:ser>
        <c:ser>
          <c:idx val="3"/>
          <c:order val="3"/>
          <c:tx>
            <c:strRef>
              <c:f>'Heating Summary'!$D$91</c:f>
              <c:strCache>
                <c:ptCount val="1"/>
                <c:pt idx="0">
                  <c:v>FAF Gas/Other</c:v>
                </c:pt>
              </c:strCache>
            </c:strRef>
          </c:tx>
          <c:spPr>
            <a:solidFill>
              <a:schemeClr val="accent4"/>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Summary'!$E$91:$K$91</c:f>
              <c:numCache>
                <c:formatCode>_(* #,##0_);_(* \(#,##0\);_(* "-"??_);_(@_)</c:formatCode>
                <c:ptCount val="7"/>
                <c:pt idx="0">
                  <c:v>132.35770429589914</c:v>
                </c:pt>
                <c:pt idx="1">
                  <c:v>133.55910874939732</c:v>
                </c:pt>
                <c:pt idx="2">
                  <c:v>134.75795860763893</c:v>
                </c:pt>
                <c:pt idx="3">
                  <c:v>136.77437587505338</c:v>
                </c:pt>
                <c:pt idx="4">
                  <c:v>138.88233757598749</c:v>
                </c:pt>
                <c:pt idx="5">
                  <c:v>141.65460011176947</c:v>
                </c:pt>
                <c:pt idx="6">
                  <c:v>144.38047322509766</c:v>
                </c:pt>
              </c:numCache>
            </c:numRef>
          </c:val>
          <c:extLst>
            <c:ext xmlns:c16="http://schemas.microsoft.com/office/drawing/2014/chart" uri="{C3380CC4-5D6E-409C-BE32-E72D297353CC}">
              <c16:uniqueId val="{00000002-6DFD-4A55-848A-AFD092C8BCB0}"/>
            </c:ext>
          </c:extLst>
        </c:ser>
        <c:ser>
          <c:idx val="4"/>
          <c:order val="4"/>
          <c:tx>
            <c:strRef>
              <c:f>'Heating Summary'!$D$92</c:f>
              <c:strCache>
                <c:ptCount val="1"/>
                <c:pt idx="0">
                  <c:v>Zonal</c:v>
                </c:pt>
              </c:strCache>
            </c:strRef>
          </c:tx>
          <c:spPr>
            <a:solidFill>
              <a:schemeClr val="accent5"/>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Summary'!$E$92:$K$92</c:f>
              <c:numCache>
                <c:formatCode>_(* #,##0_);_(* \(#,##0\);_(* "-"??_);_(@_)</c:formatCode>
                <c:ptCount val="7"/>
                <c:pt idx="0">
                  <c:v>964.59879836811615</c:v>
                </c:pt>
                <c:pt idx="1">
                  <c:v>951.61239061398055</c:v>
                </c:pt>
                <c:pt idx="2">
                  <c:v>943.33003777898011</c:v>
                </c:pt>
                <c:pt idx="3">
                  <c:v>941.52404240610201</c:v>
                </c:pt>
                <c:pt idx="4">
                  <c:v>942.09348643605176</c:v>
                </c:pt>
                <c:pt idx="5">
                  <c:v>961.79306673334906</c:v>
                </c:pt>
                <c:pt idx="6">
                  <c:v>980.23885775767769</c:v>
                </c:pt>
              </c:numCache>
            </c:numRef>
          </c:val>
          <c:extLst>
            <c:ext xmlns:c16="http://schemas.microsoft.com/office/drawing/2014/chart" uri="{C3380CC4-5D6E-409C-BE32-E72D297353CC}">
              <c16:uniqueId val="{00000003-6DFD-4A55-848A-AFD092C8BCB0}"/>
            </c:ext>
          </c:extLst>
        </c:ser>
        <c:ser>
          <c:idx val="5"/>
          <c:order val="5"/>
          <c:tx>
            <c:strRef>
              <c:f>'Heating Summary'!$D$93</c:f>
              <c:strCache>
                <c:ptCount val="1"/>
                <c:pt idx="0">
                  <c:v>GSHP</c:v>
                </c:pt>
              </c:strCache>
            </c:strRef>
          </c:tx>
          <c:spPr>
            <a:solidFill>
              <a:schemeClr val="accent6">
                <a:lumMod val="75000"/>
              </a:schemeClr>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Summary'!$E$93:$K$93</c:f>
              <c:numCache>
                <c:formatCode>_(* #,##0_);_(* \(#,##0\);_(* "-"??_);_(@_)</c:formatCode>
                <c:ptCount val="7"/>
                <c:pt idx="0">
                  <c:v>16.023779443025393</c:v>
                </c:pt>
                <c:pt idx="1">
                  <c:v>16.005865637152183</c:v>
                </c:pt>
                <c:pt idx="2">
                  <c:v>16.005746505881557</c:v>
                </c:pt>
                <c:pt idx="3">
                  <c:v>16.03449529376023</c:v>
                </c:pt>
                <c:pt idx="4">
                  <c:v>16.073039619780769</c:v>
                </c:pt>
                <c:pt idx="5">
                  <c:v>16.182128634494212</c:v>
                </c:pt>
                <c:pt idx="6">
                  <c:v>16.269417899689945</c:v>
                </c:pt>
              </c:numCache>
            </c:numRef>
          </c:val>
          <c:extLst>
            <c:ext xmlns:c16="http://schemas.microsoft.com/office/drawing/2014/chart" uri="{C3380CC4-5D6E-409C-BE32-E72D297353CC}">
              <c16:uniqueId val="{00000004-6DFD-4A55-848A-AFD092C8BCB0}"/>
            </c:ext>
          </c:extLst>
        </c:ser>
        <c:ser>
          <c:idx val="6"/>
          <c:order val="6"/>
          <c:tx>
            <c:strRef>
              <c:f>'Heating Summary'!$D$94</c:f>
              <c:strCache>
                <c:ptCount val="1"/>
                <c:pt idx="0">
                  <c:v>PTHP</c:v>
                </c:pt>
              </c:strCache>
            </c:strRef>
          </c:tx>
          <c:spPr>
            <a:solidFill>
              <a:schemeClr val="accent1">
                <a:lumMod val="60000"/>
              </a:schemeClr>
            </a:solidFill>
            <a:ln w="25400">
              <a:noFill/>
            </a:ln>
            <a:effectLst/>
          </c:spPr>
          <c:invertIfNegative val="0"/>
          <c:cat>
            <c:numRef>
              <c:f>'Heating Summary'!$E$87:$K$87</c:f>
              <c:numCache>
                <c:formatCode>General</c:formatCode>
                <c:ptCount val="7"/>
                <c:pt idx="0">
                  <c:v>2015</c:v>
                </c:pt>
                <c:pt idx="1">
                  <c:v>2016</c:v>
                </c:pt>
                <c:pt idx="2">
                  <c:v>2017</c:v>
                </c:pt>
                <c:pt idx="3">
                  <c:v>2018</c:v>
                </c:pt>
                <c:pt idx="4">
                  <c:v>2019</c:v>
                </c:pt>
                <c:pt idx="5">
                  <c:v>2020</c:v>
                </c:pt>
                <c:pt idx="6">
                  <c:v>2021</c:v>
                </c:pt>
              </c:numCache>
            </c:numRef>
          </c:cat>
          <c:val>
            <c:numRef>
              <c:f>'Heating Summary'!$E$94:$K$94</c:f>
              <c:numCache>
                <c:formatCode>_(* #,##0_);_(* \(#,##0\);_(* "-"??_);_(@_)</c:formatCode>
                <c:ptCount val="7"/>
                <c:pt idx="0">
                  <c:v>6.4659966894855145</c:v>
                </c:pt>
                <c:pt idx="1">
                  <c:v>7.9533432376178501</c:v>
                </c:pt>
                <c:pt idx="2">
                  <c:v>9.5469207646220866</c:v>
                </c:pt>
                <c:pt idx="3">
                  <c:v>11.166794797612251</c:v>
                </c:pt>
                <c:pt idx="4">
                  <c:v>12.933542236995997</c:v>
                </c:pt>
                <c:pt idx="5">
                  <c:v>14.357566249994733</c:v>
                </c:pt>
                <c:pt idx="6">
                  <c:v>16.232689947041191</c:v>
                </c:pt>
              </c:numCache>
            </c:numRef>
          </c:val>
          <c:extLst>
            <c:ext xmlns:c16="http://schemas.microsoft.com/office/drawing/2014/chart" uri="{C3380CC4-5D6E-409C-BE32-E72D297353CC}">
              <c16:uniqueId val="{00000006-6DFD-4A55-848A-AFD092C8BCB0}"/>
            </c:ext>
          </c:extLst>
        </c:ser>
        <c:dLbls>
          <c:showLegendKey val="0"/>
          <c:showVal val="0"/>
          <c:showCatName val="0"/>
          <c:showSerName val="0"/>
          <c:showPercent val="0"/>
          <c:showBubbleSize val="0"/>
        </c:dLbls>
        <c:gapWidth val="150"/>
        <c:overlap val="100"/>
        <c:axId val="294159872"/>
        <c:axId val="294161792"/>
      </c:barChart>
      <c:catAx>
        <c:axId val="294159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161792"/>
        <c:crosses val="autoZero"/>
        <c:auto val="1"/>
        <c:lblAlgn val="ctr"/>
        <c:lblOffset val="100"/>
        <c:noMultiLvlLbl val="0"/>
      </c:catAx>
      <c:valAx>
        <c:axId val="294161792"/>
        <c:scaling>
          <c:orientation val="minMax"/>
          <c:max val="2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Consumption (aMW at Busbar)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159872"/>
        <c:crosses val="autoZero"/>
        <c:crossBetween val="between"/>
      </c:valAx>
      <c:spPr>
        <a:noFill/>
        <a:ln>
          <a:noFill/>
        </a:ln>
        <a:effectLst/>
      </c:spPr>
    </c:plotArea>
    <c:legend>
      <c:legendPos val="b"/>
      <c:layout>
        <c:manualLayout>
          <c:xMode val="edge"/>
          <c:yMode val="edge"/>
          <c:x val="4.9999912828733742E-2"/>
          <c:y val="0.85069778816783082"/>
          <c:w val="0.83186004779963085"/>
          <c:h val="5.96355648705978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75582503649815"/>
          <c:y val="3.8081104848158069E-2"/>
          <c:w val="0.75360360984029595"/>
          <c:h val="0.75152628648563358"/>
        </c:manualLayout>
      </c:layout>
      <c:barChart>
        <c:barDir val="col"/>
        <c:grouping val="stacked"/>
        <c:varyColors val="0"/>
        <c:ser>
          <c:idx val="1"/>
          <c:order val="1"/>
          <c:tx>
            <c:strRef>
              <c:f>'Cooling Summary'!$D$8</c:f>
              <c:strCache>
                <c:ptCount val="1"/>
                <c:pt idx="0">
                  <c:v>ASHP</c:v>
                </c:pt>
              </c:strCache>
            </c:strRef>
          </c:tx>
          <c:spPr>
            <a:solidFill>
              <a:schemeClr val="accent1"/>
            </a:solidFill>
            <a:ln w="25400">
              <a:noFill/>
            </a:ln>
            <a:effectLst/>
          </c:spPr>
          <c:invertIfNegative val="0"/>
          <c:cat>
            <c:numRef>
              <c:f>'Cooling Summary'!$E$7:$J$7</c:f>
              <c:numCache>
                <c:formatCode>General</c:formatCode>
                <c:ptCount val="6"/>
                <c:pt idx="0">
                  <c:v>2016</c:v>
                </c:pt>
                <c:pt idx="1">
                  <c:v>2017</c:v>
                </c:pt>
                <c:pt idx="2">
                  <c:v>2018</c:v>
                </c:pt>
                <c:pt idx="3">
                  <c:v>2019</c:v>
                </c:pt>
                <c:pt idx="4">
                  <c:v>2020</c:v>
                </c:pt>
                <c:pt idx="5">
                  <c:v>2021</c:v>
                </c:pt>
              </c:numCache>
            </c:numRef>
          </c:cat>
          <c:val>
            <c:numRef>
              <c:f>'Cooling Summary'!$E$8:$J$8</c:f>
              <c:numCache>
                <c:formatCode>_(* #,##0_);_(* \(#,##0\);_(* "-"??_);_(@_)</c:formatCode>
                <c:ptCount val="6"/>
                <c:pt idx="0">
                  <c:v>797098.10362209298</c:v>
                </c:pt>
                <c:pt idx="1">
                  <c:v>840098.950954456</c:v>
                </c:pt>
                <c:pt idx="2">
                  <c:v>884508.897759335</c:v>
                </c:pt>
                <c:pt idx="3">
                  <c:v>935939.74418039504</c:v>
                </c:pt>
                <c:pt idx="4">
                  <c:v>1001220.44613783</c:v>
                </c:pt>
                <c:pt idx="5">
                  <c:v>1066501.1480952699</c:v>
                </c:pt>
              </c:numCache>
            </c:numRef>
          </c:val>
          <c:extLst>
            <c:ext xmlns:c16="http://schemas.microsoft.com/office/drawing/2014/chart" uri="{C3380CC4-5D6E-409C-BE32-E72D297353CC}">
              <c16:uniqueId val="{00000000-B8F3-4CA6-B69D-B198411F4D7E}"/>
            </c:ext>
          </c:extLst>
        </c:ser>
        <c:ser>
          <c:idx val="2"/>
          <c:order val="2"/>
          <c:tx>
            <c:strRef>
              <c:f>'Cooling Summary'!$D$9</c:f>
              <c:strCache>
                <c:ptCount val="1"/>
                <c:pt idx="0">
                  <c:v>DHP</c:v>
                </c:pt>
              </c:strCache>
            </c:strRef>
          </c:tx>
          <c:spPr>
            <a:solidFill>
              <a:schemeClr val="accent2"/>
            </a:solidFill>
            <a:ln w="25400">
              <a:noFill/>
            </a:ln>
            <a:effectLst/>
          </c:spPr>
          <c:invertIfNegative val="0"/>
          <c:cat>
            <c:numRef>
              <c:f>'Cooling Summary'!$E$7:$J$7</c:f>
              <c:numCache>
                <c:formatCode>General</c:formatCode>
                <c:ptCount val="6"/>
                <c:pt idx="0">
                  <c:v>2016</c:v>
                </c:pt>
                <c:pt idx="1">
                  <c:v>2017</c:v>
                </c:pt>
                <c:pt idx="2">
                  <c:v>2018</c:v>
                </c:pt>
                <c:pt idx="3">
                  <c:v>2019</c:v>
                </c:pt>
                <c:pt idx="4">
                  <c:v>2020</c:v>
                </c:pt>
                <c:pt idx="5">
                  <c:v>2021</c:v>
                </c:pt>
              </c:numCache>
            </c:numRef>
          </c:cat>
          <c:val>
            <c:numRef>
              <c:f>'Cooling Summary'!$E$9:$J$9</c:f>
              <c:numCache>
                <c:formatCode>_(* #,##0_);_(* \(#,##0\);_(* "-"??_);_(@_)</c:formatCode>
                <c:ptCount val="6"/>
                <c:pt idx="0">
                  <c:v>258033.045696521</c:v>
                </c:pt>
                <c:pt idx="1">
                  <c:v>298621.60822968301</c:v>
                </c:pt>
                <c:pt idx="2">
                  <c:v>345325.60010689701</c:v>
                </c:pt>
                <c:pt idx="3">
                  <c:v>391988.32727868599</c:v>
                </c:pt>
                <c:pt idx="4">
                  <c:v>446303.09833083599</c:v>
                </c:pt>
                <c:pt idx="5">
                  <c:v>500617.86938298598</c:v>
                </c:pt>
              </c:numCache>
            </c:numRef>
          </c:val>
          <c:extLst>
            <c:ext xmlns:c16="http://schemas.microsoft.com/office/drawing/2014/chart" uri="{C3380CC4-5D6E-409C-BE32-E72D297353CC}">
              <c16:uniqueId val="{00000001-B8F3-4CA6-B69D-B198411F4D7E}"/>
            </c:ext>
          </c:extLst>
        </c:ser>
        <c:ser>
          <c:idx val="3"/>
          <c:order val="3"/>
          <c:tx>
            <c:strRef>
              <c:f>'Cooling Summary'!$D$10</c:f>
              <c:strCache>
                <c:ptCount val="1"/>
                <c:pt idx="0">
                  <c:v>CAC</c:v>
                </c:pt>
              </c:strCache>
            </c:strRef>
          </c:tx>
          <c:spPr>
            <a:solidFill>
              <a:schemeClr val="accent3"/>
            </a:solidFill>
            <a:ln w="25400">
              <a:noFill/>
            </a:ln>
            <a:effectLst/>
          </c:spPr>
          <c:invertIfNegative val="0"/>
          <c:cat>
            <c:numRef>
              <c:f>'Cooling Summary'!$E$7:$J$7</c:f>
              <c:numCache>
                <c:formatCode>General</c:formatCode>
                <c:ptCount val="6"/>
                <c:pt idx="0">
                  <c:v>2016</c:v>
                </c:pt>
                <c:pt idx="1">
                  <c:v>2017</c:v>
                </c:pt>
                <c:pt idx="2">
                  <c:v>2018</c:v>
                </c:pt>
                <c:pt idx="3">
                  <c:v>2019</c:v>
                </c:pt>
                <c:pt idx="4">
                  <c:v>2020</c:v>
                </c:pt>
                <c:pt idx="5">
                  <c:v>2021</c:v>
                </c:pt>
              </c:numCache>
            </c:numRef>
          </c:cat>
          <c:val>
            <c:numRef>
              <c:f>'Cooling Summary'!$E$10:$J$10</c:f>
              <c:numCache>
                <c:formatCode>_(* #,##0_);_(* \(#,##0\);_(* "-"??_);_(@_)</c:formatCode>
                <c:ptCount val="6"/>
                <c:pt idx="0">
                  <c:v>1076421.08131789</c:v>
                </c:pt>
                <c:pt idx="1">
                  <c:v>1166852.9638519599</c:v>
                </c:pt>
                <c:pt idx="2">
                  <c:v>1289696.63884322</c:v>
                </c:pt>
                <c:pt idx="3">
                  <c:v>1439496.44805398</c:v>
                </c:pt>
                <c:pt idx="4">
                  <c:v>1626950.10388231</c:v>
                </c:pt>
                <c:pt idx="5">
                  <c:v>1814403.7597106399</c:v>
                </c:pt>
              </c:numCache>
            </c:numRef>
          </c:val>
          <c:extLst>
            <c:ext xmlns:c16="http://schemas.microsoft.com/office/drawing/2014/chart" uri="{C3380CC4-5D6E-409C-BE32-E72D297353CC}">
              <c16:uniqueId val="{00000002-B8F3-4CA6-B69D-B198411F4D7E}"/>
            </c:ext>
          </c:extLst>
        </c:ser>
        <c:ser>
          <c:idx val="4"/>
          <c:order val="4"/>
          <c:tx>
            <c:strRef>
              <c:f>'Cooling Summary'!$D$12</c:f>
              <c:strCache>
                <c:ptCount val="1"/>
                <c:pt idx="0">
                  <c:v>RAC</c:v>
                </c:pt>
              </c:strCache>
            </c:strRef>
          </c:tx>
          <c:spPr>
            <a:solidFill>
              <a:schemeClr val="accent4"/>
            </a:solidFill>
            <a:ln w="25400">
              <a:noFill/>
            </a:ln>
            <a:effectLst/>
          </c:spPr>
          <c:invertIfNegative val="0"/>
          <c:cat>
            <c:numRef>
              <c:f>'Cooling Summary'!$E$7:$J$7</c:f>
              <c:numCache>
                <c:formatCode>General</c:formatCode>
                <c:ptCount val="6"/>
                <c:pt idx="0">
                  <c:v>2016</c:v>
                </c:pt>
                <c:pt idx="1">
                  <c:v>2017</c:v>
                </c:pt>
                <c:pt idx="2">
                  <c:v>2018</c:v>
                </c:pt>
                <c:pt idx="3">
                  <c:v>2019</c:v>
                </c:pt>
                <c:pt idx="4">
                  <c:v>2020</c:v>
                </c:pt>
                <c:pt idx="5">
                  <c:v>2021</c:v>
                </c:pt>
              </c:numCache>
            </c:numRef>
          </c:cat>
          <c:val>
            <c:numRef>
              <c:f>'Cooling Summary'!$E$12:$J$12</c:f>
              <c:numCache>
                <c:formatCode>_(* #,##0_);_(* \(#,##0\);_(* "-"??_);_(@_)</c:formatCode>
                <c:ptCount val="6"/>
                <c:pt idx="0">
                  <c:v>537678.54550910403</c:v>
                </c:pt>
                <c:pt idx="1">
                  <c:v>580165.622706639</c:v>
                </c:pt>
                <c:pt idx="2">
                  <c:v>622652.69990417303</c:v>
                </c:pt>
                <c:pt idx="3">
                  <c:v>665139.77710170799</c:v>
                </c:pt>
                <c:pt idx="4">
                  <c:v>707626.85429924203</c:v>
                </c:pt>
                <c:pt idx="5">
                  <c:v>750113.93149677699</c:v>
                </c:pt>
              </c:numCache>
            </c:numRef>
          </c:val>
          <c:extLst>
            <c:ext xmlns:c16="http://schemas.microsoft.com/office/drawing/2014/chart" uri="{C3380CC4-5D6E-409C-BE32-E72D297353CC}">
              <c16:uniqueId val="{00000003-B8F3-4CA6-B69D-B198411F4D7E}"/>
            </c:ext>
          </c:extLst>
        </c:ser>
        <c:ser>
          <c:idx val="5"/>
          <c:order val="5"/>
          <c:tx>
            <c:strRef>
              <c:f>'Cooling Summary'!$D$13</c:f>
              <c:strCache>
                <c:ptCount val="1"/>
                <c:pt idx="0">
                  <c:v>PTAC</c:v>
                </c:pt>
              </c:strCache>
            </c:strRef>
          </c:tx>
          <c:spPr>
            <a:solidFill>
              <a:schemeClr val="accent5"/>
            </a:solidFill>
            <a:ln w="25400">
              <a:noFill/>
            </a:ln>
            <a:effectLst/>
          </c:spPr>
          <c:invertIfNegative val="0"/>
          <c:cat>
            <c:numRef>
              <c:f>'Cooling Summary'!$E$7:$J$7</c:f>
              <c:numCache>
                <c:formatCode>General</c:formatCode>
                <c:ptCount val="6"/>
                <c:pt idx="0">
                  <c:v>2016</c:v>
                </c:pt>
                <c:pt idx="1">
                  <c:v>2017</c:v>
                </c:pt>
                <c:pt idx="2">
                  <c:v>2018</c:v>
                </c:pt>
                <c:pt idx="3">
                  <c:v>2019</c:v>
                </c:pt>
                <c:pt idx="4">
                  <c:v>2020</c:v>
                </c:pt>
                <c:pt idx="5">
                  <c:v>2021</c:v>
                </c:pt>
              </c:numCache>
            </c:numRef>
          </c:cat>
          <c:val>
            <c:numRef>
              <c:f>'Cooling Summary'!$E$13:$J$13</c:f>
              <c:numCache>
                <c:formatCode>_(* #,##0_);_(* \(#,##0\);_(* "-"??_);_(@_)</c:formatCode>
                <c:ptCount val="6"/>
                <c:pt idx="0">
                  <c:v>244293.42664540501</c:v>
                </c:pt>
                <c:pt idx="1">
                  <c:v>240217.45341473399</c:v>
                </c:pt>
                <c:pt idx="2">
                  <c:v>236141.48018406401</c:v>
                </c:pt>
                <c:pt idx="3">
                  <c:v>232065.50695339401</c:v>
                </c:pt>
                <c:pt idx="4">
                  <c:v>227989.53372272401</c:v>
                </c:pt>
                <c:pt idx="5">
                  <c:v>223913.56049205299</c:v>
                </c:pt>
              </c:numCache>
            </c:numRef>
          </c:val>
          <c:extLst>
            <c:ext xmlns:c16="http://schemas.microsoft.com/office/drawing/2014/chart" uri="{C3380CC4-5D6E-409C-BE32-E72D297353CC}">
              <c16:uniqueId val="{00000004-B8F3-4CA6-B69D-B198411F4D7E}"/>
            </c:ext>
          </c:extLst>
        </c:ser>
        <c:dLbls>
          <c:showLegendKey val="0"/>
          <c:showVal val="0"/>
          <c:showCatName val="0"/>
          <c:showSerName val="0"/>
          <c:showPercent val="0"/>
          <c:showBubbleSize val="0"/>
        </c:dLbls>
        <c:gapWidth val="150"/>
        <c:overlap val="100"/>
        <c:axId val="294398208"/>
        <c:axId val="294412672"/>
        <c:extLst>
          <c:ext xmlns:c15="http://schemas.microsoft.com/office/drawing/2012/chart" uri="{02D57815-91ED-43cb-92C2-25804820EDAC}">
            <c15:filteredBarSeries>
              <c15:ser>
                <c:idx val="0"/>
                <c:order val="0"/>
                <c:tx>
                  <c:strRef>
                    <c:extLst>
                      <c:ext uri="{02D57815-91ED-43cb-92C2-25804820EDAC}">
                        <c15:formulaRef>
                          <c15:sqref>'Cooling Summary'!$D$7</c15:sqref>
                        </c15:formulaRef>
                      </c:ext>
                    </c:extLst>
                    <c:strCache>
                      <c:ptCount val="1"/>
                      <c:pt idx="0">
                        <c:v>Technologies</c:v>
                      </c:pt>
                    </c:strCache>
                  </c:strRef>
                </c:tx>
                <c:spPr>
                  <a:solidFill>
                    <a:schemeClr val="accent1"/>
                  </a:solidFill>
                  <a:ln w="25400">
                    <a:noFill/>
                  </a:ln>
                  <a:effectLst/>
                </c:spPr>
                <c:invertIfNegative val="0"/>
                <c:cat>
                  <c:numRef>
                    <c:extLst>
                      <c:ext uri="{02D57815-91ED-43cb-92C2-25804820EDAC}">
                        <c15:formulaRef>
                          <c15:sqref>'Cooling Summary'!$E$7:$J$7</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'Cooling Summary'!$E$7:$J$7</c15:sqref>
                        </c15:formulaRef>
                      </c:ext>
                    </c:extLst>
                    <c:numCache>
                      <c:formatCode>General</c:formatCode>
                      <c:ptCount val="6"/>
                      <c:pt idx="0">
                        <c:v>2016</c:v>
                      </c:pt>
                      <c:pt idx="1">
                        <c:v>2017</c:v>
                      </c:pt>
                      <c:pt idx="2">
                        <c:v>2018</c:v>
                      </c:pt>
                      <c:pt idx="3">
                        <c:v>2019</c:v>
                      </c:pt>
                      <c:pt idx="4">
                        <c:v>2020</c:v>
                      </c:pt>
                      <c:pt idx="5">
                        <c:v>2021</c:v>
                      </c:pt>
                    </c:numCache>
                  </c:numRef>
                </c:val>
                <c:extLst>
                  <c:ext xmlns:c16="http://schemas.microsoft.com/office/drawing/2014/chart" uri="{C3380CC4-5D6E-409C-BE32-E72D297353CC}">
                    <c16:uniqueId val="{00000007-B8F3-4CA6-B69D-B198411F4D7E}"/>
                  </c:ext>
                </c:extLst>
              </c15:ser>
            </c15:filteredBarSeries>
          </c:ext>
        </c:extLst>
      </c:barChart>
      <c:catAx>
        <c:axId val="294398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412672"/>
        <c:crosses val="autoZero"/>
        <c:auto val="1"/>
        <c:lblAlgn val="ctr"/>
        <c:lblOffset val="100"/>
        <c:noMultiLvlLbl val="0"/>
      </c:catAx>
      <c:valAx>
        <c:axId val="29441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 of Dwelling Units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398208"/>
        <c:crosses val="autoZero"/>
        <c:crossBetween val="between"/>
      </c:valAx>
      <c:spPr>
        <a:noFill/>
        <a:ln>
          <a:noFill/>
        </a:ln>
        <a:effectLst/>
      </c:spPr>
    </c:plotArea>
    <c:legend>
      <c:legendPos val="b"/>
      <c:layout>
        <c:manualLayout>
          <c:xMode val="edge"/>
          <c:yMode val="edge"/>
          <c:x val="0.28018847871163433"/>
          <c:y val="0.90902206095252536"/>
          <c:w val="0.55039152762522892"/>
          <c:h val="4.9981728054727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848034022025"/>
          <c:y val="3.8151855308064628E-2"/>
          <c:w val="0.78016095453657386"/>
          <c:h val="0.69676375590131634"/>
        </c:manualLayout>
      </c:layout>
      <c:barChart>
        <c:barDir val="col"/>
        <c:grouping val="stacked"/>
        <c:varyColors val="0"/>
        <c:ser>
          <c:idx val="1"/>
          <c:order val="1"/>
          <c:tx>
            <c:strRef>
              <c:f>'Cooling Summary'!$D$44</c:f>
              <c:strCache>
                <c:ptCount val="1"/>
                <c:pt idx="0">
                  <c:v>ASHP</c:v>
                </c:pt>
              </c:strCache>
            </c:strRef>
          </c:tx>
          <c:spPr>
            <a:solidFill>
              <a:schemeClr val="accent1"/>
            </a:solidFill>
            <a:ln>
              <a:noFill/>
            </a:ln>
            <a:effectLst/>
          </c:spPr>
          <c:invertIfNegative val="0"/>
          <c:cat>
            <c:numRef>
              <c:f>'Cooling Summary'!$E$43:$K$43</c:f>
              <c:numCache>
                <c:formatCode>General</c:formatCode>
                <c:ptCount val="7"/>
                <c:pt idx="0">
                  <c:v>2015</c:v>
                </c:pt>
                <c:pt idx="1">
                  <c:v>2016</c:v>
                </c:pt>
                <c:pt idx="2">
                  <c:v>2017</c:v>
                </c:pt>
                <c:pt idx="3">
                  <c:v>2018</c:v>
                </c:pt>
                <c:pt idx="4">
                  <c:v>2019</c:v>
                </c:pt>
                <c:pt idx="5">
                  <c:v>2020</c:v>
                </c:pt>
                <c:pt idx="6">
                  <c:v>2021</c:v>
                </c:pt>
              </c:numCache>
            </c:numRef>
          </c:cat>
          <c:val>
            <c:numRef>
              <c:f>'Cooling Summary'!$E$44:$K$44</c:f>
              <c:numCache>
                <c:formatCode>0%</c:formatCode>
                <c:ptCount val="7"/>
                <c:pt idx="0">
                  <c:v>0.13100677690263601</c:v>
                </c:pt>
                <c:pt idx="1">
                  <c:v>0.135163542004861</c:v>
                </c:pt>
                <c:pt idx="2">
                  <c:v>0.14105418979853299</c:v>
                </c:pt>
                <c:pt idx="3">
                  <c:v>0.146957790712272</c:v>
                </c:pt>
                <c:pt idx="4">
                  <c:v>0.15381584639806301</c:v>
                </c:pt>
                <c:pt idx="5">
                  <c:v>0.16288336987844201</c:v>
                </c:pt>
                <c:pt idx="6">
                  <c:v>0.171620435883408</c:v>
                </c:pt>
              </c:numCache>
            </c:numRef>
          </c:val>
          <c:extLst>
            <c:ext xmlns:c16="http://schemas.microsoft.com/office/drawing/2014/chart" uri="{C3380CC4-5D6E-409C-BE32-E72D297353CC}">
              <c16:uniqueId val="{00000000-3B28-4F5A-AC8B-BAA979EBE741}"/>
            </c:ext>
          </c:extLst>
        </c:ser>
        <c:ser>
          <c:idx val="2"/>
          <c:order val="2"/>
          <c:tx>
            <c:strRef>
              <c:f>'Cooling Summary'!$D$45</c:f>
              <c:strCache>
                <c:ptCount val="1"/>
                <c:pt idx="0">
                  <c:v>DHP</c:v>
                </c:pt>
              </c:strCache>
            </c:strRef>
          </c:tx>
          <c:spPr>
            <a:solidFill>
              <a:schemeClr val="accent2"/>
            </a:solidFill>
            <a:ln>
              <a:noFill/>
            </a:ln>
            <a:effectLst/>
          </c:spPr>
          <c:invertIfNegative val="0"/>
          <c:cat>
            <c:numRef>
              <c:f>'Cooling Summary'!$E$43:$K$43</c:f>
              <c:numCache>
                <c:formatCode>General</c:formatCode>
                <c:ptCount val="7"/>
                <c:pt idx="0">
                  <c:v>2015</c:v>
                </c:pt>
                <c:pt idx="1">
                  <c:v>2016</c:v>
                </c:pt>
                <c:pt idx="2">
                  <c:v>2017</c:v>
                </c:pt>
                <c:pt idx="3">
                  <c:v>2018</c:v>
                </c:pt>
                <c:pt idx="4">
                  <c:v>2019</c:v>
                </c:pt>
                <c:pt idx="5">
                  <c:v>2020</c:v>
                </c:pt>
                <c:pt idx="6">
                  <c:v>2021</c:v>
                </c:pt>
              </c:numCache>
            </c:numRef>
          </c:cat>
          <c:val>
            <c:numRef>
              <c:f>'Cooling Summary'!$E$45:$K$45</c:f>
              <c:numCache>
                <c:formatCode>0%</c:formatCode>
                <c:ptCount val="7"/>
                <c:pt idx="0">
                  <c:v>3.8685401495091198E-2</c:v>
                </c:pt>
                <c:pt idx="1">
                  <c:v>4.37545394376938E-2</c:v>
                </c:pt>
                <c:pt idx="2">
                  <c:v>5.0139128203073098E-2</c:v>
                </c:pt>
                <c:pt idx="3">
                  <c:v>5.7374535628365503E-2</c:v>
                </c:pt>
                <c:pt idx="4">
                  <c:v>6.4420831269786094E-2</c:v>
                </c:pt>
                <c:pt idx="5">
                  <c:v>7.2606740027868599E-2</c:v>
                </c:pt>
                <c:pt idx="6">
                  <c:v>8.0558991528489401E-2</c:v>
                </c:pt>
              </c:numCache>
            </c:numRef>
          </c:val>
          <c:extLst>
            <c:ext xmlns:c16="http://schemas.microsoft.com/office/drawing/2014/chart" uri="{C3380CC4-5D6E-409C-BE32-E72D297353CC}">
              <c16:uniqueId val="{00000001-3B28-4F5A-AC8B-BAA979EBE741}"/>
            </c:ext>
          </c:extLst>
        </c:ser>
        <c:ser>
          <c:idx val="3"/>
          <c:order val="3"/>
          <c:tx>
            <c:strRef>
              <c:f>'Cooling Summary'!$D$46</c:f>
              <c:strCache>
                <c:ptCount val="1"/>
                <c:pt idx="0">
                  <c:v>CAC</c:v>
                </c:pt>
              </c:strCache>
            </c:strRef>
          </c:tx>
          <c:spPr>
            <a:solidFill>
              <a:schemeClr val="accent3"/>
            </a:solidFill>
            <a:ln>
              <a:noFill/>
            </a:ln>
            <a:effectLst/>
          </c:spPr>
          <c:invertIfNegative val="0"/>
          <c:cat>
            <c:numRef>
              <c:f>'Cooling Summary'!$E$43:$K$43</c:f>
              <c:numCache>
                <c:formatCode>General</c:formatCode>
                <c:ptCount val="7"/>
                <c:pt idx="0">
                  <c:v>2015</c:v>
                </c:pt>
                <c:pt idx="1">
                  <c:v>2016</c:v>
                </c:pt>
                <c:pt idx="2">
                  <c:v>2017</c:v>
                </c:pt>
                <c:pt idx="3">
                  <c:v>2018</c:v>
                </c:pt>
                <c:pt idx="4">
                  <c:v>2019</c:v>
                </c:pt>
                <c:pt idx="5">
                  <c:v>2020</c:v>
                </c:pt>
                <c:pt idx="6">
                  <c:v>2021</c:v>
                </c:pt>
              </c:numCache>
            </c:numRef>
          </c:cat>
          <c:val>
            <c:numRef>
              <c:f>'Cooling Summary'!$E$46:$K$46</c:f>
              <c:numCache>
                <c:formatCode>0%</c:formatCode>
                <c:ptCount val="7"/>
                <c:pt idx="0">
                  <c:v>0.17322343587806399</c:v>
                </c:pt>
                <c:pt idx="1">
                  <c:v>0.182528204970623</c:v>
                </c:pt>
                <c:pt idx="2">
                  <c:v>0.195916801518631</c:v>
                </c:pt>
                <c:pt idx="3">
                  <c:v>0.21427819348518701</c:v>
                </c:pt>
                <c:pt idx="4">
                  <c:v>0.23657224294745999</c:v>
                </c:pt>
                <c:pt idx="5">
                  <c:v>0.26468008775357199</c:v>
                </c:pt>
                <c:pt idx="6">
                  <c:v>0.29197227275953902</c:v>
                </c:pt>
              </c:numCache>
            </c:numRef>
          </c:val>
          <c:extLst>
            <c:ext xmlns:c16="http://schemas.microsoft.com/office/drawing/2014/chart" uri="{C3380CC4-5D6E-409C-BE32-E72D297353CC}">
              <c16:uniqueId val="{00000002-3B28-4F5A-AC8B-BAA979EBE741}"/>
            </c:ext>
          </c:extLst>
        </c:ser>
        <c:ser>
          <c:idx val="4"/>
          <c:order val="4"/>
          <c:tx>
            <c:strRef>
              <c:f>'Cooling Summary'!$D$48</c:f>
              <c:strCache>
                <c:ptCount val="1"/>
                <c:pt idx="0">
                  <c:v>RAC</c:v>
                </c:pt>
              </c:strCache>
            </c:strRef>
          </c:tx>
          <c:spPr>
            <a:solidFill>
              <a:schemeClr val="accent4"/>
            </a:solidFill>
            <a:ln>
              <a:noFill/>
            </a:ln>
            <a:effectLst/>
          </c:spPr>
          <c:invertIfNegative val="0"/>
          <c:cat>
            <c:numRef>
              <c:f>'Cooling Summary'!$E$43:$K$43</c:f>
              <c:numCache>
                <c:formatCode>General</c:formatCode>
                <c:ptCount val="7"/>
                <c:pt idx="0">
                  <c:v>2015</c:v>
                </c:pt>
                <c:pt idx="1">
                  <c:v>2016</c:v>
                </c:pt>
                <c:pt idx="2">
                  <c:v>2017</c:v>
                </c:pt>
                <c:pt idx="3">
                  <c:v>2018</c:v>
                </c:pt>
                <c:pt idx="4">
                  <c:v>2019</c:v>
                </c:pt>
                <c:pt idx="5">
                  <c:v>2020</c:v>
                </c:pt>
                <c:pt idx="6">
                  <c:v>2021</c:v>
                </c:pt>
              </c:numCache>
            </c:numRef>
          </c:cat>
          <c:val>
            <c:numRef>
              <c:f>'Cooling Summary'!$E$48:$K$48</c:f>
              <c:numCache>
                <c:formatCode>0%</c:formatCode>
                <c:ptCount val="7"/>
                <c:pt idx="0">
                  <c:v>8.4756066554317805E-2</c:v>
                </c:pt>
                <c:pt idx="1">
                  <c:v>9.1173892323657496E-2</c:v>
                </c:pt>
                <c:pt idx="2">
                  <c:v>9.7410896379374903E-2</c:v>
                </c:pt>
                <c:pt idx="3">
                  <c:v>0.103451378941183</c:v>
                </c:pt>
                <c:pt idx="4">
                  <c:v>0.109311564578883</c:v>
                </c:pt>
                <c:pt idx="5">
                  <c:v>0.11512014870387</c:v>
                </c:pt>
                <c:pt idx="6">
                  <c:v>0.120707680545501</c:v>
                </c:pt>
              </c:numCache>
            </c:numRef>
          </c:val>
          <c:extLst>
            <c:ext xmlns:c16="http://schemas.microsoft.com/office/drawing/2014/chart" uri="{C3380CC4-5D6E-409C-BE32-E72D297353CC}">
              <c16:uniqueId val="{00000003-3B28-4F5A-AC8B-BAA979EBE741}"/>
            </c:ext>
          </c:extLst>
        </c:ser>
        <c:ser>
          <c:idx val="5"/>
          <c:order val="5"/>
          <c:tx>
            <c:strRef>
              <c:f>'Cooling Summary'!$D$49</c:f>
              <c:strCache>
                <c:ptCount val="1"/>
                <c:pt idx="0">
                  <c:v>PTAC</c:v>
                </c:pt>
              </c:strCache>
            </c:strRef>
          </c:tx>
          <c:spPr>
            <a:solidFill>
              <a:schemeClr val="accent5"/>
            </a:solidFill>
            <a:ln>
              <a:noFill/>
            </a:ln>
            <a:effectLst/>
          </c:spPr>
          <c:invertIfNegative val="0"/>
          <c:cat>
            <c:numRef>
              <c:f>'Cooling Summary'!$E$43:$K$43</c:f>
              <c:numCache>
                <c:formatCode>General</c:formatCode>
                <c:ptCount val="7"/>
                <c:pt idx="0">
                  <c:v>2015</c:v>
                </c:pt>
                <c:pt idx="1">
                  <c:v>2016</c:v>
                </c:pt>
                <c:pt idx="2">
                  <c:v>2017</c:v>
                </c:pt>
                <c:pt idx="3">
                  <c:v>2018</c:v>
                </c:pt>
                <c:pt idx="4">
                  <c:v>2019</c:v>
                </c:pt>
                <c:pt idx="5">
                  <c:v>2020</c:v>
                </c:pt>
                <c:pt idx="6">
                  <c:v>2021</c:v>
                </c:pt>
              </c:numCache>
            </c:numRef>
          </c:cat>
          <c:val>
            <c:numRef>
              <c:f>'Cooling Summary'!$E$49:$K$49</c:f>
              <c:numCache>
                <c:formatCode>0%</c:formatCode>
                <c:ptCount val="7"/>
                <c:pt idx="0">
                  <c:v>4.2510452487658001E-2</c:v>
                </c:pt>
                <c:pt idx="1">
                  <c:v>4.1424718844334699E-2</c:v>
                </c:pt>
                <c:pt idx="2">
                  <c:v>4.03329610498692E-2</c:v>
                </c:pt>
                <c:pt idx="3">
                  <c:v>3.9234009190055798E-2</c:v>
                </c:pt>
                <c:pt idx="4">
                  <c:v>3.8138515426642497E-2</c:v>
                </c:pt>
                <c:pt idx="5">
                  <c:v>3.7090436669588001E-2</c:v>
                </c:pt>
                <c:pt idx="6">
                  <c:v>3.6031975137095003E-2</c:v>
                </c:pt>
              </c:numCache>
            </c:numRef>
          </c:val>
          <c:extLst>
            <c:ext xmlns:c16="http://schemas.microsoft.com/office/drawing/2014/chart" uri="{C3380CC4-5D6E-409C-BE32-E72D297353CC}">
              <c16:uniqueId val="{00000004-3B28-4F5A-AC8B-BAA979EBE741}"/>
            </c:ext>
          </c:extLst>
        </c:ser>
        <c:dLbls>
          <c:showLegendKey val="0"/>
          <c:showVal val="0"/>
          <c:showCatName val="0"/>
          <c:showSerName val="0"/>
          <c:showPercent val="0"/>
          <c:showBubbleSize val="0"/>
        </c:dLbls>
        <c:gapWidth val="150"/>
        <c:overlap val="100"/>
        <c:axId val="294964224"/>
        <c:axId val="295044224"/>
        <c:extLst>
          <c:ext xmlns:c15="http://schemas.microsoft.com/office/drawing/2012/chart" uri="{02D57815-91ED-43cb-92C2-25804820EDAC}">
            <c15:filteredBarSeries>
              <c15:ser>
                <c:idx val="0"/>
                <c:order val="0"/>
                <c:tx>
                  <c:strRef>
                    <c:extLst>
                      <c:ext uri="{02D57815-91ED-43cb-92C2-25804820EDAC}">
                        <c15:formulaRef>
                          <c15:sqref>'Cooling Summary'!$D$43</c15:sqref>
                        </c15:formulaRef>
                      </c:ext>
                    </c:extLst>
                    <c:strCache>
                      <c:ptCount val="1"/>
                      <c:pt idx="0">
                        <c:v>Technologies</c:v>
                      </c:pt>
                    </c:strCache>
                  </c:strRef>
                </c:tx>
                <c:spPr>
                  <a:solidFill>
                    <a:schemeClr val="accent1"/>
                  </a:solidFill>
                  <a:ln>
                    <a:noFill/>
                  </a:ln>
                  <a:effectLst/>
                </c:spPr>
                <c:invertIfNegative val="0"/>
                <c:cat>
                  <c:numRef>
                    <c:extLst>
                      <c:ext uri="{02D57815-91ED-43cb-92C2-25804820EDAC}">
                        <c15:formulaRef>
                          <c15:sqref>'Cooling Summary'!$E$43:$K$43</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'Cooling Summary'!$E$43:$K$43</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7-3B28-4F5A-AC8B-BAA979EBE741}"/>
                  </c:ext>
                </c:extLst>
              </c15:ser>
            </c15:filteredBarSeries>
          </c:ext>
        </c:extLst>
      </c:barChart>
      <c:catAx>
        <c:axId val="294964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5044224"/>
        <c:crosses val="autoZero"/>
        <c:auto val="1"/>
        <c:lblAlgn val="ctr"/>
        <c:lblOffset val="100"/>
        <c:noMultiLvlLbl val="0"/>
      </c:catAx>
      <c:valAx>
        <c:axId val="295044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 of Stock</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4964224"/>
        <c:crosses val="autoZero"/>
        <c:crossBetween val="between"/>
      </c:valAx>
      <c:spPr>
        <a:noFill/>
        <a:ln>
          <a:noFill/>
        </a:ln>
        <a:effectLst/>
      </c:spPr>
    </c:plotArea>
    <c:legend>
      <c:legendPos val="b"/>
      <c:layout>
        <c:manualLayout>
          <c:xMode val="edge"/>
          <c:yMode val="edge"/>
          <c:x val="0.26985037456356592"/>
          <c:y val="0.85103598536519953"/>
          <c:w val="0.43828689226780437"/>
          <c:h val="5.43755836961566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2527538723875"/>
          <c:y val="3.7982485642375732E-2"/>
          <c:w val="0.78853415948955541"/>
          <c:h val="0.71537469572548862"/>
        </c:manualLayout>
      </c:layout>
      <c:barChart>
        <c:barDir val="col"/>
        <c:grouping val="stacked"/>
        <c:varyColors val="0"/>
        <c:ser>
          <c:idx val="0"/>
          <c:order val="0"/>
          <c:tx>
            <c:strRef>
              <c:f>'Cooling Summary'!$D$80</c:f>
              <c:strCache>
                <c:ptCount val="1"/>
                <c:pt idx="0">
                  <c:v>ASHP</c:v>
                </c:pt>
              </c:strCache>
            </c:strRef>
          </c:tx>
          <c:spPr>
            <a:solidFill>
              <a:schemeClr val="accent1"/>
            </a:solidFill>
            <a:ln w="25400">
              <a:noFill/>
            </a:ln>
            <a:effectLst/>
          </c:spPr>
          <c:invertIfNegative val="0"/>
          <c:cat>
            <c:numRef>
              <c:f>'Cooling Summary'!$E$79:$K$79</c:f>
              <c:numCache>
                <c:formatCode>General</c:formatCode>
                <c:ptCount val="7"/>
                <c:pt idx="0">
                  <c:v>2015</c:v>
                </c:pt>
                <c:pt idx="1">
                  <c:v>2016</c:v>
                </c:pt>
                <c:pt idx="2">
                  <c:v>2017</c:v>
                </c:pt>
                <c:pt idx="3">
                  <c:v>2018</c:v>
                </c:pt>
                <c:pt idx="4">
                  <c:v>2019</c:v>
                </c:pt>
                <c:pt idx="5">
                  <c:v>2020</c:v>
                </c:pt>
                <c:pt idx="6">
                  <c:v>2021</c:v>
                </c:pt>
              </c:numCache>
            </c:numRef>
          </c:cat>
          <c:val>
            <c:numRef>
              <c:f>'Cooling Summary'!$E$80:$K$80</c:f>
              <c:numCache>
                <c:formatCode>_(* #,##0_);_(* \(#,##0\);_(* "-"??_);_(@_)</c:formatCode>
                <c:ptCount val="7"/>
                <c:pt idx="0">
                  <c:v>95.111257989243398</c:v>
                </c:pt>
                <c:pt idx="1">
                  <c:v>96.156370065277798</c:v>
                </c:pt>
                <c:pt idx="2">
                  <c:v>97.964381109794999</c:v>
                </c:pt>
                <c:pt idx="3">
                  <c:v>99.859212257027806</c:v>
                </c:pt>
                <c:pt idx="4">
                  <c:v>102.370673026427</c:v>
                </c:pt>
                <c:pt idx="5">
                  <c:v>106.163651406749</c:v>
                </c:pt>
                <c:pt idx="6">
                  <c:v>109.54682212429501</c:v>
                </c:pt>
              </c:numCache>
            </c:numRef>
          </c:val>
          <c:extLst xmlns:c15="http://schemas.microsoft.com/office/drawing/2012/chart">
            <c:ext xmlns:c16="http://schemas.microsoft.com/office/drawing/2014/chart" uri="{C3380CC4-5D6E-409C-BE32-E72D297353CC}">
              <c16:uniqueId val="{00000000-9826-4765-8269-6174CEB2C278}"/>
            </c:ext>
          </c:extLst>
        </c:ser>
        <c:ser>
          <c:idx val="1"/>
          <c:order val="1"/>
          <c:tx>
            <c:strRef>
              <c:f>'Cooling Summary'!$D$81</c:f>
              <c:strCache>
                <c:ptCount val="1"/>
                <c:pt idx="0">
                  <c:v>DHP</c:v>
                </c:pt>
              </c:strCache>
            </c:strRef>
          </c:tx>
          <c:spPr>
            <a:solidFill>
              <a:schemeClr val="accent2"/>
            </a:solidFill>
            <a:ln w="25400">
              <a:noFill/>
            </a:ln>
            <a:effectLst/>
          </c:spPr>
          <c:invertIfNegative val="0"/>
          <c:cat>
            <c:numRef>
              <c:f>'Cooling Summary'!$E$79:$K$79</c:f>
              <c:numCache>
                <c:formatCode>General</c:formatCode>
                <c:ptCount val="7"/>
                <c:pt idx="0">
                  <c:v>2015</c:v>
                </c:pt>
                <c:pt idx="1">
                  <c:v>2016</c:v>
                </c:pt>
                <c:pt idx="2">
                  <c:v>2017</c:v>
                </c:pt>
                <c:pt idx="3">
                  <c:v>2018</c:v>
                </c:pt>
                <c:pt idx="4">
                  <c:v>2019</c:v>
                </c:pt>
                <c:pt idx="5">
                  <c:v>2020</c:v>
                </c:pt>
                <c:pt idx="6">
                  <c:v>2021</c:v>
                </c:pt>
              </c:numCache>
            </c:numRef>
          </c:cat>
          <c:val>
            <c:numRef>
              <c:f>'Cooling Summary'!$E$81:$K$81</c:f>
              <c:numCache>
                <c:formatCode>_(* #,##0_);_(* \(#,##0\);_(* "-"??_);_(@_)</c:formatCode>
                <c:ptCount val="7"/>
                <c:pt idx="0">
                  <c:v>5.5484244255870303</c:v>
                </c:pt>
                <c:pt idx="1">
                  <c:v>6.3941601742812297</c:v>
                </c:pt>
                <c:pt idx="2">
                  <c:v>7.45919910568088</c:v>
                </c:pt>
                <c:pt idx="3">
                  <c:v>8.6786767284502204</c:v>
                </c:pt>
                <c:pt idx="4">
                  <c:v>9.8898651501476298</c:v>
                </c:pt>
                <c:pt idx="5">
                  <c:v>11.3052667151305</c:v>
                </c:pt>
                <c:pt idx="6">
                  <c:v>12.704679392859701</c:v>
                </c:pt>
              </c:numCache>
            </c:numRef>
          </c:val>
          <c:extLst>
            <c:ext xmlns:c16="http://schemas.microsoft.com/office/drawing/2014/chart" uri="{C3380CC4-5D6E-409C-BE32-E72D297353CC}">
              <c16:uniqueId val="{00000001-9826-4765-8269-6174CEB2C278}"/>
            </c:ext>
          </c:extLst>
        </c:ser>
        <c:ser>
          <c:idx val="2"/>
          <c:order val="2"/>
          <c:tx>
            <c:strRef>
              <c:f>'Cooling Summary'!$D$82</c:f>
              <c:strCache>
                <c:ptCount val="1"/>
                <c:pt idx="0">
                  <c:v>CAC</c:v>
                </c:pt>
              </c:strCache>
            </c:strRef>
          </c:tx>
          <c:spPr>
            <a:solidFill>
              <a:schemeClr val="accent3"/>
            </a:solidFill>
            <a:ln w="25400">
              <a:noFill/>
            </a:ln>
            <a:effectLst/>
          </c:spPr>
          <c:invertIfNegative val="0"/>
          <c:cat>
            <c:numRef>
              <c:f>'Cooling Summary'!$E$79:$K$79</c:f>
              <c:numCache>
                <c:formatCode>General</c:formatCode>
                <c:ptCount val="7"/>
                <c:pt idx="0">
                  <c:v>2015</c:v>
                </c:pt>
                <c:pt idx="1">
                  <c:v>2016</c:v>
                </c:pt>
                <c:pt idx="2">
                  <c:v>2017</c:v>
                </c:pt>
                <c:pt idx="3">
                  <c:v>2018</c:v>
                </c:pt>
                <c:pt idx="4">
                  <c:v>2019</c:v>
                </c:pt>
                <c:pt idx="5">
                  <c:v>2020</c:v>
                </c:pt>
                <c:pt idx="6">
                  <c:v>2021</c:v>
                </c:pt>
              </c:numCache>
            </c:numRef>
          </c:cat>
          <c:val>
            <c:numRef>
              <c:f>'Cooling Summary'!$E$82:$K$82</c:f>
              <c:numCache>
                <c:formatCode>_(* #,##0_);_(* \(#,##0\);_(* "-"??_);_(@_)</c:formatCode>
                <c:ptCount val="7"/>
                <c:pt idx="0">
                  <c:v>152.05911017809501</c:v>
                </c:pt>
                <c:pt idx="1">
                  <c:v>155.43598134017199</c:v>
                </c:pt>
                <c:pt idx="2">
                  <c:v>161.53897213710101</c:v>
                </c:pt>
                <c:pt idx="3">
                  <c:v>171.106033432982</c:v>
                </c:pt>
                <c:pt idx="4">
                  <c:v>183.339337209006</c:v>
                </c:pt>
                <c:pt idx="5">
                  <c:v>199.52018441021599</c:v>
                </c:pt>
                <c:pt idx="6">
                  <c:v>215.310400840081</c:v>
                </c:pt>
              </c:numCache>
            </c:numRef>
          </c:val>
          <c:extLst>
            <c:ext xmlns:c16="http://schemas.microsoft.com/office/drawing/2014/chart" uri="{C3380CC4-5D6E-409C-BE32-E72D297353CC}">
              <c16:uniqueId val="{00000002-9826-4765-8269-6174CEB2C278}"/>
            </c:ext>
          </c:extLst>
        </c:ser>
        <c:ser>
          <c:idx val="3"/>
          <c:order val="3"/>
          <c:tx>
            <c:strRef>
              <c:f>'Cooling Summary'!$D$84</c:f>
              <c:strCache>
                <c:ptCount val="1"/>
                <c:pt idx="0">
                  <c:v>RAC</c:v>
                </c:pt>
              </c:strCache>
            </c:strRef>
          </c:tx>
          <c:spPr>
            <a:solidFill>
              <a:schemeClr val="accent4"/>
            </a:solidFill>
            <a:ln w="25400">
              <a:noFill/>
            </a:ln>
            <a:effectLst/>
          </c:spPr>
          <c:invertIfNegative val="0"/>
          <c:cat>
            <c:numRef>
              <c:f>'Cooling Summary'!$E$79:$K$79</c:f>
              <c:numCache>
                <c:formatCode>General</c:formatCode>
                <c:ptCount val="7"/>
                <c:pt idx="0">
                  <c:v>2015</c:v>
                </c:pt>
                <c:pt idx="1">
                  <c:v>2016</c:v>
                </c:pt>
                <c:pt idx="2">
                  <c:v>2017</c:v>
                </c:pt>
                <c:pt idx="3">
                  <c:v>2018</c:v>
                </c:pt>
                <c:pt idx="4">
                  <c:v>2019</c:v>
                </c:pt>
                <c:pt idx="5">
                  <c:v>2020</c:v>
                </c:pt>
                <c:pt idx="6">
                  <c:v>2021</c:v>
                </c:pt>
              </c:numCache>
            </c:numRef>
          </c:cat>
          <c:val>
            <c:numRef>
              <c:f>'Cooling Summary'!$E$84:$K$84</c:f>
              <c:numCache>
                <c:formatCode>_(* #,##0_);_(* \(#,##0\);_(* "-"??_);_(@_)</c:formatCode>
                <c:ptCount val="7"/>
                <c:pt idx="0">
                  <c:v>15.584123805100999</c:v>
                </c:pt>
                <c:pt idx="1">
                  <c:v>16.754881317042202</c:v>
                </c:pt>
                <c:pt idx="2">
                  <c:v>17.923545705930199</c:v>
                </c:pt>
                <c:pt idx="3">
                  <c:v>19.086087723179698</c:v>
                </c:pt>
                <c:pt idx="4">
                  <c:v>20.245759993500702</c:v>
                </c:pt>
                <c:pt idx="5">
                  <c:v>21.402147491038999</c:v>
                </c:pt>
                <c:pt idx="6">
                  <c:v>22.552266350502101</c:v>
                </c:pt>
              </c:numCache>
            </c:numRef>
          </c:val>
          <c:extLst>
            <c:ext xmlns:c16="http://schemas.microsoft.com/office/drawing/2014/chart" uri="{C3380CC4-5D6E-409C-BE32-E72D297353CC}">
              <c16:uniqueId val="{00000003-9826-4765-8269-6174CEB2C278}"/>
            </c:ext>
          </c:extLst>
        </c:ser>
        <c:ser>
          <c:idx val="4"/>
          <c:order val="4"/>
          <c:tx>
            <c:strRef>
              <c:f>'Cooling Summary'!$D$85</c:f>
              <c:strCache>
                <c:ptCount val="1"/>
                <c:pt idx="0">
                  <c:v>PTAC</c:v>
                </c:pt>
              </c:strCache>
            </c:strRef>
          </c:tx>
          <c:spPr>
            <a:solidFill>
              <a:schemeClr val="accent5"/>
            </a:solidFill>
            <a:ln w="25400">
              <a:noFill/>
            </a:ln>
            <a:effectLst/>
          </c:spPr>
          <c:invertIfNegative val="0"/>
          <c:cat>
            <c:numRef>
              <c:f>'Cooling Summary'!$E$79:$K$79</c:f>
              <c:numCache>
                <c:formatCode>General</c:formatCode>
                <c:ptCount val="7"/>
                <c:pt idx="0">
                  <c:v>2015</c:v>
                </c:pt>
                <c:pt idx="1">
                  <c:v>2016</c:v>
                </c:pt>
                <c:pt idx="2">
                  <c:v>2017</c:v>
                </c:pt>
                <c:pt idx="3">
                  <c:v>2018</c:v>
                </c:pt>
                <c:pt idx="4">
                  <c:v>2019</c:v>
                </c:pt>
                <c:pt idx="5">
                  <c:v>2020</c:v>
                </c:pt>
                <c:pt idx="6">
                  <c:v>2021</c:v>
                </c:pt>
              </c:numCache>
            </c:numRef>
          </c:cat>
          <c:val>
            <c:numRef>
              <c:f>'Cooling Summary'!$E$85:$K$85</c:f>
              <c:numCache>
                <c:formatCode>_(* #,##0_);_(* \(#,##0\);_(* "-"??_);_(@_)</c:formatCode>
                <c:ptCount val="7"/>
                <c:pt idx="0">
                  <c:v>9.0956986814527507</c:v>
                </c:pt>
                <c:pt idx="1">
                  <c:v>8.8722668599971897</c:v>
                </c:pt>
                <c:pt idx="2">
                  <c:v>8.6545575679437796</c:v>
                </c:pt>
                <c:pt idx="3">
                  <c:v>8.43754877162662</c:v>
                </c:pt>
                <c:pt idx="4">
                  <c:v>8.2231618784745599</c:v>
                </c:pt>
                <c:pt idx="5">
                  <c:v>8.0103350009432095</c:v>
                </c:pt>
                <c:pt idx="6">
                  <c:v>7.7989023362563801</c:v>
                </c:pt>
              </c:numCache>
            </c:numRef>
          </c:val>
          <c:extLst>
            <c:ext xmlns:c16="http://schemas.microsoft.com/office/drawing/2014/chart" uri="{C3380CC4-5D6E-409C-BE32-E72D297353CC}">
              <c16:uniqueId val="{00000004-9826-4765-8269-6174CEB2C278}"/>
            </c:ext>
          </c:extLst>
        </c:ser>
        <c:dLbls>
          <c:showLegendKey val="0"/>
          <c:showVal val="0"/>
          <c:showCatName val="0"/>
          <c:showSerName val="0"/>
          <c:showPercent val="0"/>
          <c:showBubbleSize val="0"/>
        </c:dLbls>
        <c:gapWidth val="150"/>
        <c:overlap val="100"/>
        <c:axId val="295160448"/>
        <c:axId val="295240448"/>
      </c:barChart>
      <c:catAx>
        <c:axId val="295160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5240448"/>
        <c:crosses val="autoZero"/>
        <c:auto val="1"/>
        <c:lblAlgn val="ctr"/>
        <c:lblOffset val="100"/>
        <c:noMultiLvlLbl val="0"/>
      </c:catAx>
      <c:valAx>
        <c:axId val="29524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aMW at Busbar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5160448"/>
        <c:crosses val="autoZero"/>
        <c:crossBetween val="between"/>
      </c:valAx>
      <c:spPr>
        <a:noFill/>
        <a:ln>
          <a:noFill/>
        </a:ln>
        <a:effectLst/>
      </c:spPr>
    </c:plotArea>
    <c:legend>
      <c:legendPos val="b"/>
      <c:layout>
        <c:manualLayout>
          <c:xMode val="edge"/>
          <c:yMode val="edge"/>
          <c:x val="0.27264144288122644"/>
          <c:y val="0.8655091026100793"/>
          <c:w val="0.43881842518442887"/>
          <c:h val="5.48834628341259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3394173008709"/>
          <c:y val="3.7982485642375732E-2"/>
          <c:w val="0.78866053877156572"/>
          <c:h val="0.71882764896570461"/>
        </c:manualLayout>
      </c:layout>
      <c:barChart>
        <c:barDir val="col"/>
        <c:grouping val="stacked"/>
        <c:varyColors val="0"/>
        <c:ser>
          <c:idx val="0"/>
          <c:order val="0"/>
          <c:tx>
            <c:strRef>
              <c:f>'Cooling Summary'!$D$98</c:f>
              <c:strCache>
                <c:ptCount val="1"/>
                <c:pt idx="0">
                  <c:v>ASHP</c:v>
                </c:pt>
              </c:strCache>
            </c:strRef>
          </c:tx>
          <c:spPr>
            <a:solidFill>
              <a:schemeClr val="accent1"/>
            </a:solidFill>
            <a:ln w="25400">
              <a:noFill/>
            </a:ln>
            <a:effectLst/>
          </c:spPr>
          <c:invertIfNegative val="0"/>
          <c:cat>
            <c:numRef>
              <c:f>'Cooling Summary'!$E$97:$K$97</c:f>
              <c:numCache>
                <c:formatCode>General</c:formatCode>
                <c:ptCount val="7"/>
                <c:pt idx="0">
                  <c:v>2015</c:v>
                </c:pt>
                <c:pt idx="1">
                  <c:v>2016</c:v>
                </c:pt>
                <c:pt idx="2">
                  <c:v>2017</c:v>
                </c:pt>
                <c:pt idx="3">
                  <c:v>2018</c:v>
                </c:pt>
                <c:pt idx="4">
                  <c:v>2019</c:v>
                </c:pt>
                <c:pt idx="5">
                  <c:v>2020</c:v>
                </c:pt>
                <c:pt idx="6">
                  <c:v>2021</c:v>
                </c:pt>
              </c:numCache>
            </c:numRef>
          </c:cat>
          <c:val>
            <c:numRef>
              <c:f>'Cooling Summary'!$E$98:$K$98</c:f>
              <c:numCache>
                <c:formatCode>_(* #,##0_);_(* \(#,##0\);_(* "-"??_);_(@_)</c:formatCode>
                <c:ptCount val="7"/>
                <c:pt idx="0">
                  <c:v>95.111256533238603</c:v>
                </c:pt>
                <c:pt idx="1">
                  <c:v>96.366506644031503</c:v>
                </c:pt>
                <c:pt idx="2">
                  <c:v>98.748500690756103</c:v>
                </c:pt>
                <c:pt idx="3">
                  <c:v>101.250823788668</c:v>
                </c:pt>
                <c:pt idx="4">
                  <c:v>104.42563396063601</c:v>
                </c:pt>
                <c:pt idx="5">
                  <c:v>109.062039173153</c:v>
                </c:pt>
                <c:pt idx="6">
                  <c:v>113.47948941240401</c:v>
                </c:pt>
              </c:numCache>
            </c:numRef>
          </c:val>
          <c:extLst xmlns:c15="http://schemas.microsoft.com/office/drawing/2012/chart">
            <c:ext xmlns:c16="http://schemas.microsoft.com/office/drawing/2014/chart" uri="{C3380CC4-5D6E-409C-BE32-E72D297353CC}">
              <c16:uniqueId val="{00000000-5DAC-4B39-9C0F-B406D08EC6F0}"/>
            </c:ext>
          </c:extLst>
        </c:ser>
        <c:ser>
          <c:idx val="1"/>
          <c:order val="1"/>
          <c:tx>
            <c:strRef>
              <c:f>'Cooling Summary'!$D$99</c:f>
              <c:strCache>
                <c:ptCount val="1"/>
                <c:pt idx="0">
                  <c:v>DHP</c:v>
                </c:pt>
              </c:strCache>
            </c:strRef>
          </c:tx>
          <c:spPr>
            <a:solidFill>
              <a:schemeClr val="accent2"/>
            </a:solidFill>
            <a:ln w="25400">
              <a:noFill/>
            </a:ln>
            <a:effectLst/>
          </c:spPr>
          <c:invertIfNegative val="0"/>
          <c:cat>
            <c:numRef>
              <c:f>'Cooling Summary'!$E$97:$K$97</c:f>
              <c:numCache>
                <c:formatCode>General</c:formatCode>
                <c:ptCount val="7"/>
                <c:pt idx="0">
                  <c:v>2015</c:v>
                </c:pt>
                <c:pt idx="1">
                  <c:v>2016</c:v>
                </c:pt>
                <c:pt idx="2">
                  <c:v>2017</c:v>
                </c:pt>
                <c:pt idx="3">
                  <c:v>2018</c:v>
                </c:pt>
                <c:pt idx="4">
                  <c:v>2019</c:v>
                </c:pt>
                <c:pt idx="5">
                  <c:v>2020</c:v>
                </c:pt>
                <c:pt idx="6">
                  <c:v>2021</c:v>
                </c:pt>
              </c:numCache>
            </c:numRef>
          </c:cat>
          <c:val>
            <c:numRef>
              <c:f>'Cooling Summary'!$E$99:$K$99</c:f>
              <c:numCache>
                <c:formatCode>_(* #,##0_);_(* \(#,##0\);_(* "-"??_);_(@_)</c:formatCode>
                <c:ptCount val="7"/>
                <c:pt idx="0">
                  <c:v>5.5484244255870303</c:v>
                </c:pt>
                <c:pt idx="1">
                  <c:v>6.4088851594307696</c:v>
                </c:pt>
                <c:pt idx="2">
                  <c:v>7.4929188528354702</c:v>
                </c:pt>
                <c:pt idx="3">
                  <c:v>8.7370718726419501</c:v>
                </c:pt>
                <c:pt idx="4">
                  <c:v>9.9778656672755801</c:v>
                </c:pt>
                <c:pt idx="5">
                  <c:v>11.4311410258977</c:v>
                </c:pt>
                <c:pt idx="6">
                  <c:v>12.8751161106326</c:v>
                </c:pt>
              </c:numCache>
            </c:numRef>
          </c:val>
          <c:extLst>
            <c:ext xmlns:c16="http://schemas.microsoft.com/office/drawing/2014/chart" uri="{C3380CC4-5D6E-409C-BE32-E72D297353CC}">
              <c16:uniqueId val="{00000001-5DAC-4B39-9C0F-B406D08EC6F0}"/>
            </c:ext>
          </c:extLst>
        </c:ser>
        <c:ser>
          <c:idx val="2"/>
          <c:order val="2"/>
          <c:tx>
            <c:strRef>
              <c:f>'Cooling Summary'!$D$100</c:f>
              <c:strCache>
                <c:ptCount val="1"/>
                <c:pt idx="0">
                  <c:v>CAC</c:v>
                </c:pt>
              </c:strCache>
            </c:strRef>
          </c:tx>
          <c:spPr>
            <a:solidFill>
              <a:schemeClr val="accent3"/>
            </a:solidFill>
            <a:ln w="25400">
              <a:noFill/>
            </a:ln>
            <a:effectLst/>
          </c:spPr>
          <c:invertIfNegative val="0"/>
          <c:cat>
            <c:numRef>
              <c:f>'Cooling Summary'!$E$97:$K$97</c:f>
              <c:numCache>
                <c:formatCode>General</c:formatCode>
                <c:ptCount val="7"/>
                <c:pt idx="0">
                  <c:v>2015</c:v>
                </c:pt>
                <c:pt idx="1">
                  <c:v>2016</c:v>
                </c:pt>
                <c:pt idx="2">
                  <c:v>2017</c:v>
                </c:pt>
                <c:pt idx="3">
                  <c:v>2018</c:v>
                </c:pt>
                <c:pt idx="4">
                  <c:v>2019</c:v>
                </c:pt>
                <c:pt idx="5">
                  <c:v>2020</c:v>
                </c:pt>
                <c:pt idx="6">
                  <c:v>2021</c:v>
                </c:pt>
              </c:numCache>
            </c:numRef>
          </c:cat>
          <c:val>
            <c:numRef>
              <c:f>'Cooling Summary'!$E$100:$K$100</c:f>
              <c:numCache>
                <c:formatCode>_(* #,##0_);_(* \(#,##0\);_(* "-"??_);_(@_)</c:formatCode>
                <c:ptCount val="7"/>
                <c:pt idx="0">
                  <c:v>152.05908042334801</c:v>
                </c:pt>
                <c:pt idx="1">
                  <c:v>155.905269517607</c:v>
                </c:pt>
                <c:pt idx="2">
                  <c:v>162.59847342064401</c:v>
                </c:pt>
                <c:pt idx="3">
                  <c:v>172.876103407687</c:v>
                </c:pt>
                <c:pt idx="4">
                  <c:v>186.08146545586499</c:v>
                </c:pt>
                <c:pt idx="5">
                  <c:v>203.630890963046</c:v>
                </c:pt>
                <c:pt idx="6">
                  <c:v>220.96813338061</c:v>
                </c:pt>
              </c:numCache>
            </c:numRef>
          </c:val>
          <c:extLst>
            <c:ext xmlns:c16="http://schemas.microsoft.com/office/drawing/2014/chart" uri="{C3380CC4-5D6E-409C-BE32-E72D297353CC}">
              <c16:uniqueId val="{00000002-5DAC-4B39-9C0F-B406D08EC6F0}"/>
            </c:ext>
          </c:extLst>
        </c:ser>
        <c:ser>
          <c:idx val="3"/>
          <c:order val="3"/>
          <c:tx>
            <c:strRef>
              <c:f>'Cooling Summary'!$D$102</c:f>
              <c:strCache>
                <c:ptCount val="1"/>
                <c:pt idx="0">
                  <c:v>RAC</c:v>
                </c:pt>
              </c:strCache>
            </c:strRef>
          </c:tx>
          <c:spPr>
            <a:solidFill>
              <a:schemeClr val="accent4"/>
            </a:solidFill>
            <a:ln w="25400">
              <a:noFill/>
            </a:ln>
            <a:effectLst/>
          </c:spPr>
          <c:invertIfNegative val="0"/>
          <c:cat>
            <c:numRef>
              <c:f>'Cooling Summary'!$E$97:$K$97</c:f>
              <c:numCache>
                <c:formatCode>General</c:formatCode>
                <c:ptCount val="7"/>
                <c:pt idx="0">
                  <c:v>2015</c:v>
                </c:pt>
                <c:pt idx="1">
                  <c:v>2016</c:v>
                </c:pt>
                <c:pt idx="2">
                  <c:v>2017</c:v>
                </c:pt>
                <c:pt idx="3">
                  <c:v>2018</c:v>
                </c:pt>
                <c:pt idx="4">
                  <c:v>2019</c:v>
                </c:pt>
                <c:pt idx="5">
                  <c:v>2020</c:v>
                </c:pt>
                <c:pt idx="6">
                  <c:v>2021</c:v>
                </c:pt>
              </c:numCache>
            </c:numRef>
          </c:cat>
          <c:val>
            <c:numRef>
              <c:f>'Cooling Summary'!$E$102:$K$102</c:f>
              <c:numCache>
                <c:formatCode>_(* #,##0_);_(* \(#,##0\);_(* "-"??_);_(@_)</c:formatCode>
                <c:ptCount val="7"/>
                <c:pt idx="0">
                  <c:v>15.584123805100999</c:v>
                </c:pt>
                <c:pt idx="1">
                  <c:v>16.786896710808101</c:v>
                </c:pt>
                <c:pt idx="2">
                  <c:v>17.989211652006802</c:v>
                </c:pt>
                <c:pt idx="3">
                  <c:v>19.190038732429699</c:v>
                </c:pt>
                <c:pt idx="4">
                  <c:v>20.391355063676102</c:v>
                </c:pt>
                <c:pt idx="5">
                  <c:v>21.5932986609089</c:v>
                </c:pt>
                <c:pt idx="6">
                  <c:v>22.793942571010199</c:v>
                </c:pt>
              </c:numCache>
            </c:numRef>
          </c:val>
          <c:extLst>
            <c:ext xmlns:c16="http://schemas.microsoft.com/office/drawing/2014/chart" uri="{C3380CC4-5D6E-409C-BE32-E72D297353CC}">
              <c16:uniqueId val="{00000003-5DAC-4B39-9C0F-B406D08EC6F0}"/>
            </c:ext>
          </c:extLst>
        </c:ser>
        <c:ser>
          <c:idx val="4"/>
          <c:order val="4"/>
          <c:tx>
            <c:strRef>
              <c:f>'Cooling Summary'!$D$103</c:f>
              <c:strCache>
                <c:ptCount val="1"/>
                <c:pt idx="0">
                  <c:v>PTAC</c:v>
                </c:pt>
              </c:strCache>
            </c:strRef>
          </c:tx>
          <c:spPr>
            <a:solidFill>
              <a:schemeClr val="accent5"/>
            </a:solidFill>
            <a:ln w="25400">
              <a:noFill/>
            </a:ln>
            <a:effectLst/>
          </c:spPr>
          <c:invertIfNegative val="0"/>
          <c:cat>
            <c:numRef>
              <c:f>'Cooling Summary'!$E$97:$K$97</c:f>
              <c:numCache>
                <c:formatCode>General</c:formatCode>
                <c:ptCount val="7"/>
                <c:pt idx="0">
                  <c:v>2015</c:v>
                </c:pt>
                <c:pt idx="1">
                  <c:v>2016</c:v>
                </c:pt>
                <c:pt idx="2">
                  <c:v>2017</c:v>
                </c:pt>
                <c:pt idx="3">
                  <c:v>2018</c:v>
                </c:pt>
                <c:pt idx="4">
                  <c:v>2019</c:v>
                </c:pt>
                <c:pt idx="5">
                  <c:v>2020</c:v>
                </c:pt>
                <c:pt idx="6">
                  <c:v>2021</c:v>
                </c:pt>
              </c:numCache>
            </c:numRef>
          </c:cat>
          <c:val>
            <c:numRef>
              <c:f>'Cooling Summary'!$E$103:$K$103</c:f>
              <c:numCache>
                <c:formatCode>_(* #,##0_);_(* \(#,##0\);_(* "-"??_);_(@_)</c:formatCode>
                <c:ptCount val="7"/>
                <c:pt idx="0">
                  <c:v>9.0956986814527507</c:v>
                </c:pt>
                <c:pt idx="1">
                  <c:v>8.8940900728394698</c:v>
                </c:pt>
                <c:pt idx="2">
                  <c:v>8.69200983573106</c:v>
                </c:pt>
                <c:pt idx="3">
                  <c:v>8.4891459497450601</c:v>
                </c:pt>
                <c:pt idx="4">
                  <c:v>8.2860408910317602</c:v>
                </c:pt>
                <c:pt idx="5">
                  <c:v>8.0824763617784896</c:v>
                </c:pt>
                <c:pt idx="6">
                  <c:v>7.8794433098052803</c:v>
                </c:pt>
              </c:numCache>
            </c:numRef>
          </c:val>
          <c:extLst>
            <c:ext xmlns:c16="http://schemas.microsoft.com/office/drawing/2014/chart" uri="{C3380CC4-5D6E-409C-BE32-E72D297353CC}">
              <c16:uniqueId val="{00000004-5DAC-4B39-9C0F-B406D08EC6F0}"/>
            </c:ext>
          </c:extLst>
        </c:ser>
        <c:dLbls>
          <c:showLegendKey val="0"/>
          <c:showVal val="0"/>
          <c:showCatName val="0"/>
          <c:showSerName val="0"/>
          <c:showPercent val="0"/>
          <c:showBubbleSize val="0"/>
        </c:dLbls>
        <c:gapWidth val="150"/>
        <c:overlap val="100"/>
        <c:axId val="295271424"/>
        <c:axId val="295289984"/>
      </c:barChart>
      <c:catAx>
        <c:axId val="295271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5289984"/>
        <c:crosses val="autoZero"/>
        <c:auto val="1"/>
        <c:lblAlgn val="ctr"/>
        <c:lblOffset val="100"/>
        <c:noMultiLvlLbl val="0"/>
      </c:catAx>
      <c:valAx>
        <c:axId val="295289984"/>
        <c:scaling>
          <c:orientation val="minMax"/>
          <c:max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aMW at Busbar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5271424"/>
        <c:crosses val="autoZero"/>
        <c:crossBetween val="between"/>
      </c:valAx>
      <c:spPr>
        <a:noFill/>
        <a:ln>
          <a:noFill/>
        </a:ln>
        <a:effectLst/>
      </c:spPr>
    </c:plotArea>
    <c:legend>
      <c:legendPos val="b"/>
      <c:layout>
        <c:manualLayout>
          <c:xMode val="edge"/>
          <c:yMode val="edge"/>
          <c:x val="0.23253473022985097"/>
          <c:y val="0.86896205585029518"/>
          <c:w val="0.43859050345979478"/>
          <c:h val="5.46016306710863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35236220472441"/>
          <c:y val="4.0120100668650349E-2"/>
          <c:w val="0.77409208223972004"/>
          <c:h val="0.70423334615306765"/>
        </c:manualLayout>
      </c:layout>
      <c:barChart>
        <c:barDir val="col"/>
        <c:grouping val="percentStacked"/>
        <c:varyColors val="0"/>
        <c:ser>
          <c:idx val="0"/>
          <c:order val="0"/>
          <c:tx>
            <c:strRef>
              <c:f>'ASHP Detail'!$C$146</c:f>
              <c:strCache>
                <c:ptCount val="1"/>
                <c:pt idx="0">
                  <c:v>HSPF 7.2</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360C-43F2-80F7-CB3A018DFF22}"/>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360C-43F2-80F7-CB3A018DFF22}"/>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360C-43F2-80F7-CB3A018DFF2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60C-43F2-80F7-CB3A018DFF22}"/>
              </c:ext>
            </c:extLst>
          </c:dPt>
          <c:cat>
            <c:numRef>
              <c:f>'ASHP Detail'!$D$145:$J$145</c:f>
              <c:numCache>
                <c:formatCode>General</c:formatCode>
                <c:ptCount val="7"/>
                <c:pt idx="0">
                  <c:v>2015</c:v>
                </c:pt>
                <c:pt idx="1">
                  <c:v>2016</c:v>
                </c:pt>
                <c:pt idx="2">
                  <c:v>2017</c:v>
                </c:pt>
                <c:pt idx="3">
                  <c:v>2018</c:v>
                </c:pt>
                <c:pt idx="4">
                  <c:v>2019</c:v>
                </c:pt>
                <c:pt idx="5">
                  <c:v>2020</c:v>
                </c:pt>
                <c:pt idx="6">
                  <c:v>2021</c:v>
                </c:pt>
              </c:numCache>
            </c:numRef>
          </c:cat>
          <c:val>
            <c:numRef>
              <c:f>'ASHP Detail'!$D$146:$J$146</c:f>
              <c:numCache>
                <c:formatCode>0%</c:formatCode>
                <c:ptCount val="7"/>
                <c:pt idx="0">
                  <c:v>0.34992850975491585</c:v>
                </c:pt>
                <c:pt idx="1">
                  <c:v>0.31136133058620097</c:v>
                </c:pt>
                <c:pt idx="2">
                  <c:v>0.27520562746871757</c:v>
                </c:pt>
                <c:pt idx="3">
                  <c:v>0.2424649605884808</c:v>
                </c:pt>
                <c:pt idx="4">
                  <c:v>0.21139444153037801</c:v>
                </c:pt>
                <c:pt idx="5">
                  <c:v>0.17950443557500395</c:v>
                </c:pt>
                <c:pt idx="6">
                  <c:v>0.15148848900691428</c:v>
                </c:pt>
              </c:numCache>
            </c:numRef>
          </c:val>
          <c:extLst>
            <c:ext xmlns:c16="http://schemas.microsoft.com/office/drawing/2014/chart" uri="{C3380CC4-5D6E-409C-BE32-E72D297353CC}">
              <c16:uniqueId val="{00000000-FFC7-4A23-869A-D76C553BAB42}"/>
            </c:ext>
          </c:extLst>
        </c:ser>
        <c:ser>
          <c:idx val="1"/>
          <c:order val="1"/>
          <c:tx>
            <c:strRef>
              <c:f>'ASHP Detail'!$C$147</c:f>
              <c:strCache>
                <c:ptCount val="1"/>
                <c:pt idx="0">
                  <c:v>HSPF 7.7</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8-A1D2-41D6-83EE-EC0E5FDEC675}"/>
              </c:ext>
            </c:extLst>
          </c:dPt>
          <c:dPt>
            <c:idx val="4"/>
            <c:invertIfNegative val="0"/>
            <c:bubble3D val="0"/>
            <c:extLst>
              <c:ext xmlns:c16="http://schemas.microsoft.com/office/drawing/2014/chart" uri="{C3380CC4-5D6E-409C-BE32-E72D297353CC}">
                <c16:uniqueId val="{00000009-A1D2-41D6-83EE-EC0E5FDEC675}"/>
              </c:ext>
            </c:extLst>
          </c:dPt>
          <c:dPt>
            <c:idx val="5"/>
            <c:invertIfNegative val="0"/>
            <c:bubble3D val="0"/>
            <c:extLst>
              <c:ext xmlns:c16="http://schemas.microsoft.com/office/drawing/2014/chart" uri="{C3380CC4-5D6E-409C-BE32-E72D297353CC}">
                <c16:uniqueId val="{0000000A-A1D2-41D6-83EE-EC0E5FDEC675}"/>
              </c:ext>
            </c:extLst>
          </c:dPt>
          <c:dPt>
            <c:idx val="6"/>
            <c:invertIfNegative val="0"/>
            <c:bubble3D val="0"/>
            <c:extLst>
              <c:ext xmlns:c16="http://schemas.microsoft.com/office/drawing/2014/chart" uri="{C3380CC4-5D6E-409C-BE32-E72D297353CC}">
                <c16:uniqueId val="{0000000B-A1D2-41D6-83EE-EC0E5FDEC675}"/>
              </c:ext>
            </c:extLst>
          </c:dPt>
          <c:cat>
            <c:numRef>
              <c:f>'ASHP Detail'!$D$145:$J$145</c:f>
              <c:numCache>
                <c:formatCode>General</c:formatCode>
                <c:ptCount val="7"/>
                <c:pt idx="0">
                  <c:v>2015</c:v>
                </c:pt>
                <c:pt idx="1">
                  <c:v>2016</c:v>
                </c:pt>
                <c:pt idx="2">
                  <c:v>2017</c:v>
                </c:pt>
                <c:pt idx="3">
                  <c:v>2018</c:v>
                </c:pt>
                <c:pt idx="4">
                  <c:v>2019</c:v>
                </c:pt>
                <c:pt idx="5">
                  <c:v>2020</c:v>
                </c:pt>
                <c:pt idx="6">
                  <c:v>2021</c:v>
                </c:pt>
              </c:numCache>
            </c:numRef>
          </c:cat>
          <c:val>
            <c:numRef>
              <c:f>'ASHP Detail'!$D$147:$J$147</c:f>
              <c:numCache>
                <c:formatCode>0%</c:formatCode>
                <c:ptCount val="7"/>
                <c:pt idx="0">
                  <c:v>0.15822435825033071</c:v>
                </c:pt>
                <c:pt idx="1">
                  <c:v>0.14385265550159473</c:v>
                </c:pt>
                <c:pt idx="2">
                  <c:v>0.12895754149302291</c:v>
                </c:pt>
                <c:pt idx="3">
                  <c:v>0.11493079058344663</c:v>
                </c:pt>
                <c:pt idx="4">
                  <c:v>0.10158469188858769</c:v>
                </c:pt>
                <c:pt idx="5">
                  <c:v>8.7730572212890892E-2</c:v>
                </c:pt>
                <c:pt idx="6">
                  <c:v>7.5602632057153743E-2</c:v>
                </c:pt>
              </c:numCache>
            </c:numRef>
          </c:val>
          <c:extLst>
            <c:ext xmlns:c16="http://schemas.microsoft.com/office/drawing/2014/chart" uri="{C3380CC4-5D6E-409C-BE32-E72D297353CC}">
              <c16:uniqueId val="{00000001-FFC7-4A23-869A-D76C553BAB42}"/>
            </c:ext>
          </c:extLst>
        </c:ser>
        <c:ser>
          <c:idx val="2"/>
          <c:order val="2"/>
          <c:tx>
            <c:strRef>
              <c:f>'ASHP Detail'!$C$148</c:f>
              <c:strCache>
                <c:ptCount val="1"/>
                <c:pt idx="0">
                  <c:v>HSPF 8.2</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C-A1D2-41D6-83EE-EC0E5FDEC675}"/>
              </c:ext>
            </c:extLst>
          </c:dPt>
          <c:dPt>
            <c:idx val="4"/>
            <c:invertIfNegative val="0"/>
            <c:bubble3D val="0"/>
            <c:extLst>
              <c:ext xmlns:c16="http://schemas.microsoft.com/office/drawing/2014/chart" uri="{C3380CC4-5D6E-409C-BE32-E72D297353CC}">
                <c16:uniqueId val="{0000000D-A1D2-41D6-83EE-EC0E5FDEC675}"/>
              </c:ext>
            </c:extLst>
          </c:dPt>
          <c:dPt>
            <c:idx val="5"/>
            <c:invertIfNegative val="0"/>
            <c:bubble3D val="0"/>
            <c:extLst>
              <c:ext xmlns:c16="http://schemas.microsoft.com/office/drawing/2014/chart" uri="{C3380CC4-5D6E-409C-BE32-E72D297353CC}">
                <c16:uniqueId val="{0000000E-A1D2-41D6-83EE-EC0E5FDEC675}"/>
              </c:ext>
            </c:extLst>
          </c:dPt>
          <c:dPt>
            <c:idx val="6"/>
            <c:invertIfNegative val="0"/>
            <c:bubble3D val="0"/>
            <c:extLst>
              <c:ext xmlns:c16="http://schemas.microsoft.com/office/drawing/2014/chart" uri="{C3380CC4-5D6E-409C-BE32-E72D297353CC}">
                <c16:uniqueId val="{0000000F-A1D2-41D6-83EE-EC0E5FDEC675}"/>
              </c:ext>
            </c:extLst>
          </c:dPt>
          <c:cat>
            <c:numRef>
              <c:f>'ASHP Detail'!$D$145:$J$145</c:f>
              <c:numCache>
                <c:formatCode>General</c:formatCode>
                <c:ptCount val="7"/>
                <c:pt idx="0">
                  <c:v>2015</c:v>
                </c:pt>
                <c:pt idx="1">
                  <c:v>2016</c:v>
                </c:pt>
                <c:pt idx="2">
                  <c:v>2017</c:v>
                </c:pt>
                <c:pt idx="3">
                  <c:v>2018</c:v>
                </c:pt>
                <c:pt idx="4">
                  <c:v>2019</c:v>
                </c:pt>
                <c:pt idx="5">
                  <c:v>2020</c:v>
                </c:pt>
                <c:pt idx="6">
                  <c:v>2021</c:v>
                </c:pt>
              </c:numCache>
            </c:numRef>
          </c:cat>
          <c:val>
            <c:numRef>
              <c:f>'ASHP Detail'!$D$148:$J$148</c:f>
              <c:numCache>
                <c:formatCode>0%</c:formatCode>
                <c:ptCount val="7"/>
                <c:pt idx="0">
                  <c:v>0.18290417315095694</c:v>
                </c:pt>
                <c:pt idx="1">
                  <c:v>0.21027329961172789</c:v>
                </c:pt>
                <c:pt idx="2">
                  <c:v>0.23066317785294149</c:v>
                </c:pt>
                <c:pt idx="3">
                  <c:v>0.2447957814902523</c:v>
                </c:pt>
                <c:pt idx="4">
                  <c:v>0.25352199755683225</c:v>
                </c:pt>
                <c:pt idx="5">
                  <c:v>0.26075399832611945</c:v>
                </c:pt>
                <c:pt idx="6">
                  <c:v>0.26127671060753632</c:v>
                </c:pt>
              </c:numCache>
            </c:numRef>
          </c:val>
          <c:extLst>
            <c:ext xmlns:c16="http://schemas.microsoft.com/office/drawing/2014/chart" uri="{C3380CC4-5D6E-409C-BE32-E72D297353CC}">
              <c16:uniqueId val="{00000002-FFC7-4A23-869A-D76C553BAB42}"/>
            </c:ext>
          </c:extLst>
        </c:ser>
        <c:ser>
          <c:idx val="3"/>
          <c:order val="3"/>
          <c:tx>
            <c:strRef>
              <c:f>'ASHP Detail'!$C$149</c:f>
              <c:strCache>
                <c:ptCount val="1"/>
                <c:pt idx="0">
                  <c:v>HSPF 8.5</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18-B778-49C4-B2D2-4A949923BF8A}"/>
              </c:ext>
            </c:extLst>
          </c:dPt>
          <c:dPt>
            <c:idx val="4"/>
            <c:invertIfNegative val="0"/>
            <c:bubble3D val="0"/>
            <c:extLst>
              <c:ext xmlns:c16="http://schemas.microsoft.com/office/drawing/2014/chart" uri="{C3380CC4-5D6E-409C-BE32-E72D297353CC}">
                <c16:uniqueId val="{00000019-B778-49C4-B2D2-4A949923BF8A}"/>
              </c:ext>
            </c:extLst>
          </c:dPt>
          <c:dPt>
            <c:idx val="5"/>
            <c:invertIfNegative val="0"/>
            <c:bubble3D val="0"/>
            <c:extLst>
              <c:ext xmlns:c16="http://schemas.microsoft.com/office/drawing/2014/chart" uri="{C3380CC4-5D6E-409C-BE32-E72D297353CC}">
                <c16:uniqueId val="{0000001A-B778-49C4-B2D2-4A949923BF8A}"/>
              </c:ext>
            </c:extLst>
          </c:dPt>
          <c:dPt>
            <c:idx val="6"/>
            <c:invertIfNegative val="0"/>
            <c:bubble3D val="0"/>
            <c:extLst>
              <c:ext xmlns:c16="http://schemas.microsoft.com/office/drawing/2014/chart" uri="{C3380CC4-5D6E-409C-BE32-E72D297353CC}">
                <c16:uniqueId val="{0000001B-B778-49C4-B2D2-4A949923BF8A}"/>
              </c:ext>
            </c:extLst>
          </c:dPt>
          <c:cat>
            <c:numRef>
              <c:f>'ASHP Detail'!$D$145:$J$145</c:f>
              <c:numCache>
                <c:formatCode>General</c:formatCode>
                <c:ptCount val="7"/>
                <c:pt idx="0">
                  <c:v>2015</c:v>
                </c:pt>
                <c:pt idx="1">
                  <c:v>2016</c:v>
                </c:pt>
                <c:pt idx="2">
                  <c:v>2017</c:v>
                </c:pt>
                <c:pt idx="3">
                  <c:v>2018</c:v>
                </c:pt>
                <c:pt idx="4">
                  <c:v>2019</c:v>
                </c:pt>
                <c:pt idx="5">
                  <c:v>2020</c:v>
                </c:pt>
                <c:pt idx="6">
                  <c:v>2021</c:v>
                </c:pt>
              </c:numCache>
            </c:numRef>
          </c:cat>
          <c:val>
            <c:numRef>
              <c:f>'ASHP Detail'!$D$149:$J$149</c:f>
              <c:numCache>
                <c:formatCode>0%</c:formatCode>
                <c:ptCount val="7"/>
                <c:pt idx="0">
                  <c:v>0.12195180362357685</c:v>
                </c:pt>
                <c:pt idx="1">
                  <c:v>0.14703142842322586</c:v>
                </c:pt>
                <c:pt idx="2">
                  <c:v>0.16575851056898511</c:v>
                </c:pt>
                <c:pt idx="3">
                  <c:v>0.18631560268412842</c:v>
                </c:pt>
                <c:pt idx="4">
                  <c:v>0.2100796314065019</c:v>
                </c:pt>
                <c:pt idx="5">
                  <c:v>0.23621717728262243</c:v>
                </c:pt>
                <c:pt idx="6">
                  <c:v>0.25973083916276024</c:v>
                </c:pt>
              </c:numCache>
            </c:numRef>
          </c:val>
          <c:extLst>
            <c:ext xmlns:c16="http://schemas.microsoft.com/office/drawing/2014/chart" uri="{C3380CC4-5D6E-409C-BE32-E72D297353CC}">
              <c16:uniqueId val="{00000003-FFC7-4A23-869A-D76C553BAB42}"/>
            </c:ext>
          </c:extLst>
        </c:ser>
        <c:ser>
          <c:idx val="4"/>
          <c:order val="4"/>
          <c:tx>
            <c:strRef>
              <c:f>'ASHP Detail'!$C$150</c:f>
              <c:strCache>
                <c:ptCount val="1"/>
                <c:pt idx="0">
                  <c:v>HSPF 9.0</c:v>
                </c:pt>
              </c:strCache>
            </c:strRef>
          </c:tx>
          <c:spPr>
            <a:solidFill>
              <a:schemeClr val="accent5"/>
            </a:solidFill>
            <a:ln>
              <a:noFill/>
            </a:ln>
            <a:effectLst/>
          </c:spPr>
          <c:invertIfNegative val="0"/>
          <c:dPt>
            <c:idx val="3"/>
            <c:invertIfNegative val="0"/>
            <c:bubble3D val="0"/>
            <c:extLst>
              <c:ext xmlns:c16="http://schemas.microsoft.com/office/drawing/2014/chart" uri="{C3380CC4-5D6E-409C-BE32-E72D297353CC}">
                <c16:uniqueId val="{0000001C-B778-49C4-B2D2-4A949923BF8A}"/>
              </c:ext>
            </c:extLst>
          </c:dPt>
          <c:dPt>
            <c:idx val="4"/>
            <c:invertIfNegative val="0"/>
            <c:bubble3D val="0"/>
            <c:extLst>
              <c:ext xmlns:c16="http://schemas.microsoft.com/office/drawing/2014/chart" uri="{C3380CC4-5D6E-409C-BE32-E72D297353CC}">
                <c16:uniqueId val="{0000001D-B778-49C4-B2D2-4A949923BF8A}"/>
              </c:ext>
            </c:extLst>
          </c:dPt>
          <c:dPt>
            <c:idx val="5"/>
            <c:invertIfNegative val="0"/>
            <c:bubble3D val="0"/>
            <c:extLst>
              <c:ext xmlns:c16="http://schemas.microsoft.com/office/drawing/2014/chart" uri="{C3380CC4-5D6E-409C-BE32-E72D297353CC}">
                <c16:uniqueId val="{0000001E-B778-49C4-B2D2-4A949923BF8A}"/>
              </c:ext>
            </c:extLst>
          </c:dPt>
          <c:dPt>
            <c:idx val="6"/>
            <c:invertIfNegative val="0"/>
            <c:bubble3D val="0"/>
            <c:extLst>
              <c:ext xmlns:c16="http://schemas.microsoft.com/office/drawing/2014/chart" uri="{C3380CC4-5D6E-409C-BE32-E72D297353CC}">
                <c16:uniqueId val="{0000001F-B778-49C4-B2D2-4A949923BF8A}"/>
              </c:ext>
            </c:extLst>
          </c:dPt>
          <c:cat>
            <c:numRef>
              <c:f>'ASHP Detail'!$D$145:$J$145</c:f>
              <c:numCache>
                <c:formatCode>General</c:formatCode>
                <c:ptCount val="7"/>
                <c:pt idx="0">
                  <c:v>2015</c:v>
                </c:pt>
                <c:pt idx="1">
                  <c:v>2016</c:v>
                </c:pt>
                <c:pt idx="2">
                  <c:v>2017</c:v>
                </c:pt>
                <c:pt idx="3">
                  <c:v>2018</c:v>
                </c:pt>
                <c:pt idx="4">
                  <c:v>2019</c:v>
                </c:pt>
                <c:pt idx="5">
                  <c:v>2020</c:v>
                </c:pt>
                <c:pt idx="6">
                  <c:v>2021</c:v>
                </c:pt>
              </c:numCache>
            </c:numRef>
          </c:cat>
          <c:val>
            <c:numRef>
              <c:f>'ASHP Detail'!$D$150:$J$150</c:f>
              <c:numCache>
                <c:formatCode>0%</c:formatCode>
                <c:ptCount val="7"/>
                <c:pt idx="0">
                  <c:v>0.16716785959149166</c:v>
                </c:pt>
                <c:pt idx="1">
                  <c:v>0.16794763513318173</c:v>
                </c:pt>
                <c:pt idx="2">
                  <c:v>0.167987533812027</c:v>
                </c:pt>
                <c:pt idx="3">
                  <c:v>0.16926901827673396</c:v>
                </c:pt>
                <c:pt idx="4">
                  <c:v>0.17143171678978858</c:v>
                </c:pt>
                <c:pt idx="5">
                  <c:v>0.17151262785674684</c:v>
                </c:pt>
                <c:pt idx="6">
                  <c:v>0.17256642510564818</c:v>
                </c:pt>
              </c:numCache>
            </c:numRef>
          </c:val>
          <c:extLst>
            <c:ext xmlns:c16="http://schemas.microsoft.com/office/drawing/2014/chart" uri="{C3380CC4-5D6E-409C-BE32-E72D297353CC}">
              <c16:uniqueId val="{00000004-FFC7-4A23-869A-D76C553BAB42}"/>
            </c:ext>
          </c:extLst>
        </c:ser>
        <c:ser>
          <c:idx val="6"/>
          <c:order val="5"/>
          <c:tx>
            <c:strRef>
              <c:f>'ASHP Detail'!$C$151</c:f>
              <c:strCache>
                <c:ptCount val="1"/>
                <c:pt idx="0">
                  <c:v>HSPF 10.0</c:v>
                </c:pt>
              </c:strCache>
            </c:strRef>
          </c:tx>
          <c:spPr>
            <a:solidFill>
              <a:schemeClr val="accent1">
                <a:lumMod val="60000"/>
              </a:schemeClr>
            </a:solidFill>
            <a:ln>
              <a:noFill/>
            </a:ln>
            <a:effectLst/>
          </c:spPr>
          <c:invertIfNegative val="0"/>
          <c:val>
            <c:numRef>
              <c:f>'ASHP Detail'!$D$151:$J$151</c:f>
              <c:numCache>
                <c:formatCode>0%</c:formatCode>
                <c:ptCount val="7"/>
                <c:pt idx="0">
                  <c:v>1.5560706197862354E-2</c:v>
                </c:pt>
                <c:pt idx="1">
                  <c:v>1.5490844346487344E-2</c:v>
                </c:pt>
                <c:pt idx="2">
                  <c:v>1.5175889103426139E-2</c:v>
                </c:pt>
                <c:pt idx="3">
                  <c:v>1.4939319009695444E-2</c:v>
                </c:pt>
                <c:pt idx="4">
                  <c:v>1.4522305481255469E-2</c:v>
                </c:pt>
                <c:pt idx="5">
                  <c:v>1.3823259474386753E-2</c:v>
                </c:pt>
                <c:pt idx="6">
                  <c:v>1.3150750001791551E-2</c:v>
                </c:pt>
              </c:numCache>
            </c:numRef>
          </c:val>
          <c:extLst>
            <c:ext xmlns:c16="http://schemas.microsoft.com/office/drawing/2014/chart" uri="{C3380CC4-5D6E-409C-BE32-E72D297353CC}">
              <c16:uniqueId val="{0000001C-2FFC-4373-9BF6-7ED8A28E92E4}"/>
            </c:ext>
          </c:extLst>
        </c:ser>
        <c:ser>
          <c:idx val="5"/>
          <c:order val="6"/>
          <c:tx>
            <c:strRef>
              <c:f>'ASHP Detail'!$C$152</c:f>
              <c:strCache>
                <c:ptCount val="1"/>
                <c:pt idx="0">
                  <c:v>VCHP</c:v>
                </c:pt>
              </c:strCache>
            </c:strRef>
          </c:tx>
          <c:spPr>
            <a:solidFill>
              <a:schemeClr val="accent1"/>
            </a:solidFill>
            <a:ln>
              <a:noFill/>
            </a:ln>
            <a:effectLst/>
          </c:spPr>
          <c:invertIfNegative val="0"/>
          <c:dPt>
            <c:idx val="3"/>
            <c:invertIfNegative val="0"/>
            <c:bubble3D val="0"/>
            <c:extLst>
              <c:ext xmlns:c16="http://schemas.microsoft.com/office/drawing/2014/chart" uri="{C3380CC4-5D6E-409C-BE32-E72D297353CC}">
                <c16:uniqueId val="{00000020-B778-49C4-B2D2-4A949923BF8A}"/>
              </c:ext>
            </c:extLst>
          </c:dPt>
          <c:dPt>
            <c:idx val="4"/>
            <c:invertIfNegative val="0"/>
            <c:bubble3D val="0"/>
            <c:extLst>
              <c:ext xmlns:c16="http://schemas.microsoft.com/office/drawing/2014/chart" uri="{C3380CC4-5D6E-409C-BE32-E72D297353CC}">
                <c16:uniqueId val="{00000021-B778-49C4-B2D2-4A949923BF8A}"/>
              </c:ext>
            </c:extLst>
          </c:dPt>
          <c:dPt>
            <c:idx val="5"/>
            <c:invertIfNegative val="0"/>
            <c:bubble3D val="0"/>
            <c:extLst>
              <c:ext xmlns:c16="http://schemas.microsoft.com/office/drawing/2014/chart" uri="{C3380CC4-5D6E-409C-BE32-E72D297353CC}">
                <c16:uniqueId val="{00000022-B778-49C4-B2D2-4A949923BF8A}"/>
              </c:ext>
            </c:extLst>
          </c:dPt>
          <c:dPt>
            <c:idx val="6"/>
            <c:invertIfNegative val="0"/>
            <c:bubble3D val="0"/>
            <c:extLst>
              <c:ext xmlns:c16="http://schemas.microsoft.com/office/drawing/2014/chart" uri="{C3380CC4-5D6E-409C-BE32-E72D297353CC}">
                <c16:uniqueId val="{00000023-B778-49C4-B2D2-4A949923BF8A}"/>
              </c:ext>
            </c:extLst>
          </c:dPt>
          <c:cat>
            <c:numRef>
              <c:f>'ASHP Detail'!$D$145:$J$145</c:f>
              <c:numCache>
                <c:formatCode>General</c:formatCode>
                <c:ptCount val="7"/>
                <c:pt idx="0">
                  <c:v>2015</c:v>
                </c:pt>
                <c:pt idx="1">
                  <c:v>2016</c:v>
                </c:pt>
                <c:pt idx="2">
                  <c:v>2017</c:v>
                </c:pt>
                <c:pt idx="3">
                  <c:v>2018</c:v>
                </c:pt>
                <c:pt idx="4">
                  <c:v>2019</c:v>
                </c:pt>
                <c:pt idx="5">
                  <c:v>2020</c:v>
                </c:pt>
                <c:pt idx="6">
                  <c:v>2021</c:v>
                </c:pt>
              </c:numCache>
            </c:numRef>
          </c:cat>
          <c:val>
            <c:numRef>
              <c:f>'ASHP Detail'!$D$152:$J$152</c:f>
              <c:numCache>
                <c:formatCode>0%</c:formatCode>
                <c:ptCount val="7"/>
                <c:pt idx="0">
                  <c:v>4.2625894308655427E-3</c:v>
                </c:pt>
                <c:pt idx="1">
                  <c:v>4.042806397581423E-3</c:v>
                </c:pt>
                <c:pt idx="2">
                  <c:v>1.6251719700879765E-2</c:v>
                </c:pt>
                <c:pt idx="3">
                  <c:v>2.728452736726256E-2</c:v>
                </c:pt>
                <c:pt idx="4">
                  <c:v>3.746521534665604E-2</c:v>
                </c:pt>
                <c:pt idx="5">
                  <c:v>5.0457929272229834E-2</c:v>
                </c:pt>
                <c:pt idx="6">
                  <c:v>6.618415405819561E-2</c:v>
                </c:pt>
              </c:numCache>
            </c:numRef>
          </c:val>
          <c:extLst>
            <c:ext xmlns:c16="http://schemas.microsoft.com/office/drawing/2014/chart" uri="{C3380CC4-5D6E-409C-BE32-E72D297353CC}">
              <c16:uniqueId val="{00000005-FFC7-4A23-869A-D76C553BAB42}"/>
            </c:ext>
          </c:extLst>
        </c:ser>
        <c:dLbls>
          <c:showLegendKey val="0"/>
          <c:showVal val="0"/>
          <c:showCatName val="0"/>
          <c:showSerName val="0"/>
          <c:showPercent val="0"/>
          <c:showBubbleSize val="0"/>
        </c:dLbls>
        <c:gapWidth val="80"/>
        <c:overlap val="100"/>
        <c:axId val="284246400"/>
        <c:axId val="284248320"/>
      </c:barChart>
      <c:catAx>
        <c:axId val="28424640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84248320"/>
        <c:crosses val="autoZero"/>
        <c:auto val="1"/>
        <c:lblAlgn val="ctr"/>
        <c:lblOffset val="100"/>
        <c:noMultiLvlLbl val="0"/>
      </c:catAx>
      <c:valAx>
        <c:axId val="2842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of ASHP Stock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84246400"/>
        <c:crosses val="autoZero"/>
        <c:crossBetween val="between"/>
      </c:valAx>
      <c:spPr>
        <a:noFill/>
        <a:ln>
          <a:noFill/>
        </a:ln>
        <a:effectLst/>
      </c:spPr>
    </c:plotArea>
    <c:legend>
      <c:legendPos val="b"/>
      <c:layout>
        <c:manualLayout>
          <c:xMode val="edge"/>
          <c:yMode val="edge"/>
          <c:x val="4.6794181977252852E-2"/>
          <c:y val="0.85586354404928178"/>
          <c:w val="0.842579620076226"/>
          <c:h val="0.1132863079615048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35236220472441"/>
          <c:y val="4.0120100668650349E-2"/>
          <c:w val="0.77409208223972004"/>
          <c:h val="0.70423334615306765"/>
        </c:manualLayout>
      </c:layout>
      <c:barChart>
        <c:barDir val="col"/>
        <c:grouping val="percentStacked"/>
        <c:varyColors val="0"/>
        <c:ser>
          <c:idx val="0"/>
          <c:order val="0"/>
          <c:tx>
            <c:strRef>
              <c:f>'ASHP Detail'!$C$163</c:f>
              <c:strCache>
                <c:ptCount val="1"/>
                <c:pt idx="0">
                  <c:v>SEER 10</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3BE0-4106-A992-751E9F8029F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3BE0-4106-A992-751E9F8029F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3BE0-4106-A992-751E9F8029F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3BE0-4106-A992-751E9F8029F7}"/>
              </c:ext>
            </c:extLst>
          </c:dPt>
          <c:cat>
            <c:numRef>
              <c:f>'ASHP Detail'!$D$162:$J$162</c:f>
              <c:numCache>
                <c:formatCode>General</c:formatCode>
                <c:ptCount val="7"/>
                <c:pt idx="0">
                  <c:v>2015</c:v>
                </c:pt>
                <c:pt idx="1">
                  <c:v>2016</c:v>
                </c:pt>
                <c:pt idx="2">
                  <c:v>2017</c:v>
                </c:pt>
                <c:pt idx="3">
                  <c:v>2018</c:v>
                </c:pt>
                <c:pt idx="4">
                  <c:v>2019</c:v>
                </c:pt>
                <c:pt idx="5">
                  <c:v>2020</c:v>
                </c:pt>
                <c:pt idx="6">
                  <c:v>2021</c:v>
                </c:pt>
              </c:numCache>
            </c:numRef>
          </c:cat>
          <c:val>
            <c:numRef>
              <c:f>'ASHP Detail'!$D$163:$J$163</c:f>
              <c:numCache>
                <c:formatCode>0%</c:formatCode>
                <c:ptCount val="7"/>
                <c:pt idx="0">
                  <c:v>0.30748845787125512</c:v>
                </c:pt>
                <c:pt idx="1">
                  <c:v>0.26851224428146381</c:v>
                </c:pt>
                <c:pt idx="2">
                  <c:v>0.22938414820013464</c:v>
                </c:pt>
                <c:pt idx="3">
                  <c:v>0.19375742206223967</c:v>
                </c:pt>
                <c:pt idx="4">
                  <c:v>0.16032543366860949</c:v>
                </c:pt>
                <c:pt idx="5">
                  <c:v>0.1263405242366851</c:v>
                </c:pt>
                <c:pt idx="6">
                  <c:v>9.6516058040360106E-2</c:v>
                </c:pt>
              </c:numCache>
            </c:numRef>
          </c:val>
          <c:extLst>
            <c:ext xmlns:c16="http://schemas.microsoft.com/office/drawing/2014/chart" uri="{C3380CC4-5D6E-409C-BE32-E72D297353CC}">
              <c16:uniqueId val="{00000005-74CF-4D75-ADB7-6BB8C772F9B7}"/>
            </c:ext>
          </c:extLst>
        </c:ser>
        <c:ser>
          <c:idx val="1"/>
          <c:order val="1"/>
          <c:tx>
            <c:strRef>
              <c:f>'ASHP Detail'!$C$164</c:f>
              <c:strCache>
                <c:ptCount val="1"/>
                <c:pt idx="0">
                  <c:v>SEER 13</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8-E4E2-40D7-B4D9-5D0CEF074680}"/>
              </c:ext>
            </c:extLst>
          </c:dPt>
          <c:dPt>
            <c:idx val="4"/>
            <c:invertIfNegative val="0"/>
            <c:bubble3D val="0"/>
            <c:extLst>
              <c:ext xmlns:c16="http://schemas.microsoft.com/office/drawing/2014/chart" uri="{C3380CC4-5D6E-409C-BE32-E72D297353CC}">
                <c16:uniqueId val="{00000009-E4E2-40D7-B4D9-5D0CEF074680}"/>
              </c:ext>
            </c:extLst>
          </c:dPt>
          <c:dPt>
            <c:idx val="5"/>
            <c:invertIfNegative val="0"/>
            <c:bubble3D val="0"/>
            <c:extLst>
              <c:ext xmlns:c16="http://schemas.microsoft.com/office/drawing/2014/chart" uri="{C3380CC4-5D6E-409C-BE32-E72D297353CC}">
                <c16:uniqueId val="{0000000A-E4E2-40D7-B4D9-5D0CEF074680}"/>
              </c:ext>
            </c:extLst>
          </c:dPt>
          <c:dPt>
            <c:idx val="6"/>
            <c:invertIfNegative val="0"/>
            <c:bubble3D val="0"/>
            <c:extLst>
              <c:ext xmlns:c16="http://schemas.microsoft.com/office/drawing/2014/chart" uri="{C3380CC4-5D6E-409C-BE32-E72D297353CC}">
                <c16:uniqueId val="{0000000B-E4E2-40D7-B4D9-5D0CEF074680}"/>
              </c:ext>
            </c:extLst>
          </c:dPt>
          <c:cat>
            <c:numRef>
              <c:f>'ASHP Detail'!$D$162:$J$162</c:f>
              <c:numCache>
                <c:formatCode>General</c:formatCode>
                <c:ptCount val="7"/>
                <c:pt idx="0">
                  <c:v>2015</c:v>
                </c:pt>
                <c:pt idx="1">
                  <c:v>2016</c:v>
                </c:pt>
                <c:pt idx="2">
                  <c:v>2017</c:v>
                </c:pt>
                <c:pt idx="3">
                  <c:v>2018</c:v>
                </c:pt>
                <c:pt idx="4">
                  <c:v>2019</c:v>
                </c:pt>
                <c:pt idx="5">
                  <c:v>2020</c:v>
                </c:pt>
                <c:pt idx="6">
                  <c:v>2021</c:v>
                </c:pt>
              </c:numCache>
            </c:numRef>
          </c:cat>
          <c:val>
            <c:numRef>
              <c:f>'ASHP Detail'!$D$164:$J$164</c:f>
              <c:numCache>
                <c:formatCode>0%</c:formatCode>
                <c:ptCount val="7"/>
                <c:pt idx="0">
                  <c:v>0.28736778750229092</c:v>
                </c:pt>
                <c:pt idx="1">
                  <c:v>0.26469761343405668</c:v>
                </c:pt>
                <c:pt idx="2">
                  <c:v>0.23887888856083389</c:v>
                </c:pt>
                <c:pt idx="3">
                  <c:v>0.2147663052215491</c:v>
                </c:pt>
                <c:pt idx="4">
                  <c:v>0.19153808884671347</c:v>
                </c:pt>
                <c:pt idx="5">
                  <c:v>0.16729160862259623</c:v>
                </c:pt>
                <c:pt idx="6">
                  <c:v>0.14586841658477923</c:v>
                </c:pt>
              </c:numCache>
            </c:numRef>
          </c:val>
          <c:extLst>
            <c:ext xmlns:c16="http://schemas.microsoft.com/office/drawing/2014/chart" uri="{C3380CC4-5D6E-409C-BE32-E72D297353CC}">
              <c16:uniqueId val="{00000007-74CF-4D75-ADB7-6BB8C772F9B7}"/>
            </c:ext>
          </c:extLst>
        </c:ser>
        <c:ser>
          <c:idx val="2"/>
          <c:order val="2"/>
          <c:tx>
            <c:strRef>
              <c:f>'ASHP Detail'!$C$165</c:f>
              <c:strCache>
                <c:ptCount val="1"/>
                <c:pt idx="0">
                  <c:v>SEER 14.5</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C-E4E2-40D7-B4D9-5D0CEF074680}"/>
              </c:ext>
            </c:extLst>
          </c:dPt>
          <c:dPt>
            <c:idx val="4"/>
            <c:invertIfNegative val="0"/>
            <c:bubble3D val="0"/>
            <c:extLst>
              <c:ext xmlns:c16="http://schemas.microsoft.com/office/drawing/2014/chart" uri="{C3380CC4-5D6E-409C-BE32-E72D297353CC}">
                <c16:uniqueId val="{0000000D-E4E2-40D7-B4D9-5D0CEF074680}"/>
              </c:ext>
            </c:extLst>
          </c:dPt>
          <c:dPt>
            <c:idx val="5"/>
            <c:invertIfNegative val="0"/>
            <c:bubble3D val="0"/>
            <c:extLst>
              <c:ext xmlns:c16="http://schemas.microsoft.com/office/drawing/2014/chart" uri="{C3380CC4-5D6E-409C-BE32-E72D297353CC}">
                <c16:uniqueId val="{0000000E-E4E2-40D7-B4D9-5D0CEF074680}"/>
              </c:ext>
            </c:extLst>
          </c:dPt>
          <c:dPt>
            <c:idx val="6"/>
            <c:invertIfNegative val="0"/>
            <c:bubble3D val="0"/>
            <c:extLst>
              <c:ext xmlns:c16="http://schemas.microsoft.com/office/drawing/2014/chart" uri="{C3380CC4-5D6E-409C-BE32-E72D297353CC}">
                <c16:uniqueId val="{0000000F-E4E2-40D7-B4D9-5D0CEF074680}"/>
              </c:ext>
            </c:extLst>
          </c:dPt>
          <c:cat>
            <c:numRef>
              <c:f>'ASHP Detail'!$D$162:$J$162</c:f>
              <c:numCache>
                <c:formatCode>General</c:formatCode>
                <c:ptCount val="7"/>
                <c:pt idx="0">
                  <c:v>2015</c:v>
                </c:pt>
                <c:pt idx="1">
                  <c:v>2016</c:v>
                </c:pt>
                <c:pt idx="2">
                  <c:v>2017</c:v>
                </c:pt>
                <c:pt idx="3">
                  <c:v>2018</c:v>
                </c:pt>
                <c:pt idx="4">
                  <c:v>2019</c:v>
                </c:pt>
                <c:pt idx="5">
                  <c:v>2020</c:v>
                </c:pt>
                <c:pt idx="6">
                  <c:v>2021</c:v>
                </c:pt>
              </c:numCache>
            </c:numRef>
          </c:cat>
          <c:val>
            <c:numRef>
              <c:f>'ASHP Detail'!$D$165:$J$165</c:f>
              <c:numCache>
                <c:formatCode>0%</c:formatCode>
                <c:ptCount val="7"/>
                <c:pt idx="0">
                  <c:v>0.26557497514003381</c:v>
                </c:pt>
                <c:pt idx="1">
                  <c:v>0.33255229276380649</c:v>
                </c:pt>
                <c:pt idx="2">
                  <c:v>0.39017408035347456</c:v>
                </c:pt>
                <c:pt idx="3">
                  <c:v>0.44190892635389978</c:v>
                </c:pt>
                <c:pt idx="4">
                  <c:v>0.48968293427768506</c:v>
                </c:pt>
                <c:pt idx="5">
                  <c:v>0.53700953384061934</c:v>
                </c:pt>
                <c:pt idx="6">
                  <c:v>0.57284708305060261</c:v>
                </c:pt>
              </c:numCache>
            </c:numRef>
          </c:val>
          <c:extLst>
            <c:ext xmlns:c16="http://schemas.microsoft.com/office/drawing/2014/chart" uri="{C3380CC4-5D6E-409C-BE32-E72D297353CC}">
              <c16:uniqueId val="{00000009-74CF-4D75-ADB7-6BB8C772F9B7}"/>
            </c:ext>
          </c:extLst>
        </c:ser>
        <c:ser>
          <c:idx val="4"/>
          <c:order val="3"/>
          <c:tx>
            <c:strRef>
              <c:f>'ASHP Detail'!$C$166</c:f>
              <c:strCache>
                <c:ptCount val="1"/>
                <c:pt idx="0">
                  <c:v>SEER 18</c:v>
                </c:pt>
              </c:strCache>
            </c:strRef>
          </c:tx>
          <c:invertIfNegative val="0"/>
          <c:val>
            <c:numRef>
              <c:f>'ASHP Detail'!$D$166:$J$166</c:f>
              <c:numCache>
                <c:formatCode>0%</c:formatCode>
                <c:ptCount val="7"/>
                <c:pt idx="0">
                  <c:v>0.13497610449962155</c:v>
                </c:pt>
                <c:pt idx="1">
                  <c:v>0.12982773305432899</c:v>
                </c:pt>
                <c:pt idx="2">
                  <c:v>0.12452476359407849</c:v>
                </c:pt>
                <c:pt idx="3">
                  <c:v>0.12106110767189535</c:v>
                </c:pt>
                <c:pt idx="4">
                  <c:v>0.11933047526303703</c:v>
                </c:pt>
                <c:pt idx="5">
                  <c:v>0.11667319079914905</c:v>
                </c:pt>
                <c:pt idx="6">
                  <c:v>0.11568222502306341</c:v>
                </c:pt>
              </c:numCache>
            </c:numRef>
          </c:val>
          <c:extLst>
            <c:ext xmlns:c16="http://schemas.microsoft.com/office/drawing/2014/chart" uri="{C3380CC4-5D6E-409C-BE32-E72D297353CC}">
              <c16:uniqueId val="{00000014-B18B-4145-92F6-5A85B1B65CE0}"/>
            </c:ext>
          </c:extLst>
        </c:ser>
        <c:ser>
          <c:idx val="3"/>
          <c:order val="4"/>
          <c:tx>
            <c:strRef>
              <c:f>'ASHP Detail'!$C$167</c:f>
              <c:strCache>
                <c:ptCount val="1"/>
                <c:pt idx="0">
                  <c:v>VCHP</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10-E4E2-40D7-B4D9-5D0CEF074680}"/>
              </c:ext>
            </c:extLst>
          </c:dPt>
          <c:dPt>
            <c:idx val="4"/>
            <c:invertIfNegative val="0"/>
            <c:bubble3D val="0"/>
            <c:extLst>
              <c:ext xmlns:c16="http://schemas.microsoft.com/office/drawing/2014/chart" uri="{C3380CC4-5D6E-409C-BE32-E72D297353CC}">
                <c16:uniqueId val="{00000011-E4E2-40D7-B4D9-5D0CEF074680}"/>
              </c:ext>
            </c:extLst>
          </c:dPt>
          <c:dPt>
            <c:idx val="5"/>
            <c:invertIfNegative val="0"/>
            <c:bubble3D val="0"/>
            <c:extLst>
              <c:ext xmlns:c16="http://schemas.microsoft.com/office/drawing/2014/chart" uri="{C3380CC4-5D6E-409C-BE32-E72D297353CC}">
                <c16:uniqueId val="{00000012-E4E2-40D7-B4D9-5D0CEF074680}"/>
              </c:ext>
            </c:extLst>
          </c:dPt>
          <c:dPt>
            <c:idx val="6"/>
            <c:invertIfNegative val="0"/>
            <c:bubble3D val="0"/>
            <c:extLst>
              <c:ext xmlns:c16="http://schemas.microsoft.com/office/drawing/2014/chart" uri="{C3380CC4-5D6E-409C-BE32-E72D297353CC}">
                <c16:uniqueId val="{00000013-E4E2-40D7-B4D9-5D0CEF074680}"/>
              </c:ext>
            </c:extLst>
          </c:dPt>
          <c:cat>
            <c:numRef>
              <c:f>'ASHP Detail'!$D$162:$J$162</c:f>
              <c:numCache>
                <c:formatCode>General</c:formatCode>
                <c:ptCount val="7"/>
                <c:pt idx="0">
                  <c:v>2015</c:v>
                </c:pt>
                <c:pt idx="1">
                  <c:v>2016</c:v>
                </c:pt>
                <c:pt idx="2">
                  <c:v>2017</c:v>
                </c:pt>
                <c:pt idx="3">
                  <c:v>2018</c:v>
                </c:pt>
                <c:pt idx="4">
                  <c:v>2019</c:v>
                </c:pt>
                <c:pt idx="5">
                  <c:v>2020</c:v>
                </c:pt>
                <c:pt idx="6">
                  <c:v>2021</c:v>
                </c:pt>
              </c:numCache>
            </c:numRef>
          </c:cat>
          <c:val>
            <c:numRef>
              <c:f>'ASHP Detail'!$D$167:$J$167</c:f>
              <c:numCache>
                <c:formatCode>0%</c:formatCode>
                <c:ptCount val="7"/>
                <c:pt idx="0">
                  <c:v>4.5926749867986998E-3</c:v>
                </c:pt>
                <c:pt idx="1">
                  <c:v>4.4101164663440523E-3</c:v>
                </c:pt>
                <c:pt idx="2">
                  <c:v>1.7038119291478509E-2</c:v>
                </c:pt>
                <c:pt idx="3">
                  <c:v>2.85062386904162E-2</c:v>
                </c:pt>
                <c:pt idx="4">
                  <c:v>3.9123067943954939E-2</c:v>
                </c:pt>
                <c:pt idx="5">
                  <c:v>5.2685142500950286E-2</c:v>
                </c:pt>
                <c:pt idx="6">
                  <c:v>6.90862173011947E-2</c:v>
                </c:pt>
              </c:numCache>
            </c:numRef>
          </c:val>
          <c:extLst>
            <c:ext xmlns:c16="http://schemas.microsoft.com/office/drawing/2014/chart" uri="{C3380CC4-5D6E-409C-BE32-E72D297353CC}">
              <c16:uniqueId val="{0000000B-74CF-4D75-ADB7-6BB8C772F9B7}"/>
            </c:ext>
          </c:extLst>
        </c:ser>
        <c:dLbls>
          <c:showLegendKey val="0"/>
          <c:showVal val="0"/>
          <c:showCatName val="0"/>
          <c:showSerName val="0"/>
          <c:showPercent val="0"/>
          <c:showBubbleSize val="0"/>
        </c:dLbls>
        <c:gapWidth val="80"/>
        <c:overlap val="100"/>
        <c:axId val="284285184"/>
        <c:axId val="284389760"/>
      </c:barChart>
      <c:catAx>
        <c:axId val="284285184"/>
        <c:scaling>
          <c:orientation val="minMax"/>
        </c:scaling>
        <c:delete val="0"/>
        <c:axPos val="b"/>
        <c:title>
          <c:tx>
            <c:rich>
              <a:bodyPr rot="0" vert="horz"/>
              <a:lstStyle/>
              <a:p>
                <a:pPr>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84389760"/>
        <c:crosses val="autoZero"/>
        <c:auto val="1"/>
        <c:lblAlgn val="ctr"/>
        <c:lblOffset val="100"/>
        <c:noMultiLvlLbl val="0"/>
      </c:catAx>
      <c:valAx>
        <c:axId val="28438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 of ASHP Stock</a:t>
                </a:r>
              </a:p>
            </c:rich>
          </c:tx>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84285184"/>
        <c:crosses val="autoZero"/>
        <c:crossBetween val="between"/>
      </c:valAx>
    </c:plotArea>
    <c:legend>
      <c:legendPos val="b"/>
      <c:layout>
        <c:manualLayout>
          <c:xMode val="edge"/>
          <c:yMode val="edge"/>
          <c:x val="4.6794181977252852E-2"/>
          <c:y val="0.85586354404928178"/>
          <c:w val="0.76912601442061113"/>
          <c:h val="5.7163244041730968E-2"/>
        </c:manualLayout>
      </c:layout>
      <c:overlay val="0"/>
      <c:spPr>
        <a:noFill/>
        <a:ln>
          <a:no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8730897155601"/>
          <c:y val="5.086705202312139E-2"/>
          <c:w val="0.76821111348555338"/>
          <c:h val="0.8474913294797688"/>
        </c:manualLayout>
      </c:layout>
      <c:scatterChart>
        <c:scatterStyle val="lineMarker"/>
        <c:varyColors val="0"/>
        <c:ser>
          <c:idx val="0"/>
          <c:order val="0"/>
          <c:spPr>
            <a:ln w="19050" cap="rnd">
              <a:solidFill>
                <a:schemeClr val="accent1"/>
              </a:solidFill>
              <a:round/>
            </a:ln>
            <a:effectLst/>
          </c:spPr>
          <c:marker>
            <c:symbol val="none"/>
          </c:marker>
          <c:xVal>
            <c:numRef>
              <c:f>'ASHP Detail'!$V$178:$AB$178</c:f>
              <c:numCache>
                <c:formatCode>General</c:formatCode>
                <c:ptCount val="7"/>
                <c:pt idx="0">
                  <c:v>2015</c:v>
                </c:pt>
                <c:pt idx="1">
                  <c:v>2016</c:v>
                </c:pt>
                <c:pt idx="2">
                  <c:v>2017</c:v>
                </c:pt>
                <c:pt idx="3">
                  <c:v>2018</c:v>
                </c:pt>
                <c:pt idx="4">
                  <c:v>2019</c:v>
                </c:pt>
                <c:pt idx="5">
                  <c:v>2020</c:v>
                </c:pt>
                <c:pt idx="6">
                  <c:v>2021</c:v>
                </c:pt>
              </c:numCache>
            </c:numRef>
          </c:xVal>
          <c:yVal>
            <c:numRef>
              <c:f>'ASHP Detail'!$V$186:$AB$186</c:f>
              <c:numCache>
                <c:formatCode>_(* #,##0.00_);_(* \(#,##0.00\);_(* "-"??_);_(@_)</c:formatCode>
                <c:ptCount val="7"/>
                <c:pt idx="0">
                  <c:v>8.4687969889097143</c:v>
                </c:pt>
                <c:pt idx="1">
                  <c:v>8.447864083103962</c:v>
                </c:pt>
                <c:pt idx="2">
                  <c:v>8.655040921138287</c:v>
                </c:pt>
                <c:pt idx="3">
                  <c:v>8.6775368672777997</c:v>
                </c:pt>
                <c:pt idx="4">
                  <c:v>8.6894935026580029</c:v>
                </c:pt>
                <c:pt idx="5">
                  <c:v>8.7142634384122672</c:v>
                </c:pt>
                <c:pt idx="6">
                  <c:v>8.80060495576409</c:v>
                </c:pt>
              </c:numCache>
            </c:numRef>
          </c:yVal>
          <c:smooth val="0"/>
          <c:extLst>
            <c:ext xmlns:c16="http://schemas.microsoft.com/office/drawing/2014/chart" uri="{C3380CC4-5D6E-409C-BE32-E72D297353CC}">
              <c16:uniqueId val="{00000000-A2A9-444A-8634-C574B0FDD749}"/>
            </c:ext>
          </c:extLst>
        </c:ser>
        <c:dLbls>
          <c:showLegendKey val="0"/>
          <c:showVal val="0"/>
          <c:showCatName val="0"/>
          <c:showSerName val="0"/>
          <c:showPercent val="0"/>
          <c:showBubbleSize val="0"/>
        </c:dLbls>
        <c:axId val="815240703"/>
        <c:axId val="815246527"/>
      </c:scatterChart>
      <c:valAx>
        <c:axId val="815240703"/>
        <c:scaling>
          <c:orientation val="minMax"/>
          <c:max val="2021"/>
          <c:min val="2015"/>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en-US"/>
          </a:p>
        </c:txPr>
        <c:crossAx val="815246527"/>
        <c:crosses val="autoZero"/>
        <c:crossBetween val="midCat"/>
      </c:valAx>
      <c:valAx>
        <c:axId val="815246527"/>
        <c:scaling>
          <c:orientation val="minMax"/>
          <c:max val="10"/>
          <c:min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j-lt"/>
                    <a:ea typeface="+mn-ea"/>
                    <a:cs typeface="+mn-cs"/>
                  </a:defRPr>
                </a:pPr>
                <a:r>
                  <a:rPr lang="en-US" b="1"/>
                  <a:t>HSPF</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j-lt"/>
                  <a:ea typeface="+mn-ea"/>
                  <a:cs typeface="+mn-cs"/>
                </a:defRPr>
              </a:pPr>
              <a:endParaRPr lang="en-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en-US"/>
          </a:p>
        </c:txPr>
        <c:crossAx val="815240703"/>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b="0">
          <a:solidFill>
            <a:sysClr val="windowText" lastClr="000000"/>
          </a:solidFill>
          <a:latin typeface="+mj-lt"/>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none"/>
          </c:marker>
          <c:xVal>
            <c:numRef>
              <c:f>'ASHP Detail'!$V$178:$AB$178</c:f>
              <c:numCache>
                <c:formatCode>General</c:formatCode>
                <c:ptCount val="7"/>
                <c:pt idx="0">
                  <c:v>2015</c:v>
                </c:pt>
                <c:pt idx="1">
                  <c:v>2016</c:v>
                </c:pt>
                <c:pt idx="2">
                  <c:v>2017</c:v>
                </c:pt>
                <c:pt idx="3">
                  <c:v>2018</c:v>
                </c:pt>
                <c:pt idx="4">
                  <c:v>2019</c:v>
                </c:pt>
                <c:pt idx="5">
                  <c:v>2020</c:v>
                </c:pt>
                <c:pt idx="6">
                  <c:v>2021</c:v>
                </c:pt>
              </c:numCache>
            </c:numRef>
          </c:xVal>
          <c:yVal>
            <c:numRef>
              <c:f>'ASHP Detail'!$V$201:$AB$201</c:f>
              <c:numCache>
                <c:formatCode>_(* #,##0.00_);_(* \(#,##0.00\);_(* "-"??_);_(@_)</c:formatCode>
                <c:ptCount val="7"/>
                <c:pt idx="0">
                  <c:v>14.779137691410291</c:v>
                </c:pt>
                <c:pt idx="1">
                  <c:v>14.73524088368379</c:v>
                </c:pt>
                <c:pt idx="2">
                  <c:v>15.201932034509293</c:v>
                </c:pt>
                <c:pt idx="3">
                  <c:v>15.254902351534476</c:v>
                </c:pt>
                <c:pt idx="4">
                  <c:v>15.295998227997636</c:v>
                </c:pt>
                <c:pt idx="5">
                  <c:v>15.346444032158319</c:v>
                </c:pt>
                <c:pt idx="6">
                  <c:v>15.540319141880211</c:v>
                </c:pt>
              </c:numCache>
            </c:numRef>
          </c:yVal>
          <c:smooth val="0"/>
          <c:extLst>
            <c:ext xmlns:c16="http://schemas.microsoft.com/office/drawing/2014/chart" uri="{C3380CC4-5D6E-409C-BE32-E72D297353CC}">
              <c16:uniqueId val="{00000000-FBF1-4FE0-B8FC-5AD4F73B4966}"/>
            </c:ext>
          </c:extLst>
        </c:ser>
        <c:dLbls>
          <c:showLegendKey val="0"/>
          <c:showVal val="0"/>
          <c:showCatName val="0"/>
          <c:showSerName val="0"/>
          <c:showPercent val="0"/>
          <c:showBubbleSize val="0"/>
        </c:dLbls>
        <c:axId val="815240703"/>
        <c:axId val="815246527"/>
      </c:scatterChart>
      <c:valAx>
        <c:axId val="815240703"/>
        <c:scaling>
          <c:orientation val="minMax"/>
          <c:max val="2021"/>
          <c:min val="2015"/>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15246527"/>
        <c:crosses val="autoZero"/>
        <c:crossBetween val="midCat"/>
      </c:valAx>
      <c:valAx>
        <c:axId val="815246527"/>
        <c:scaling>
          <c:orientation val="minMax"/>
          <c:max val="18"/>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SEER</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0_);_(* \(#,##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15240703"/>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35236220472441"/>
          <c:y val="4.0120100668650349E-2"/>
          <c:w val="0.77409208223972004"/>
          <c:h val="0.70423334615306765"/>
        </c:manualLayout>
      </c:layout>
      <c:barChart>
        <c:barDir val="col"/>
        <c:grouping val="percentStacked"/>
        <c:varyColors val="0"/>
        <c:ser>
          <c:idx val="0"/>
          <c:order val="0"/>
          <c:tx>
            <c:strRef>
              <c:f>'CAC Detail'!$C$78</c:f>
              <c:strCache>
                <c:ptCount val="1"/>
                <c:pt idx="0">
                  <c:v>SEER 10</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289E-4B30-A6B1-B0A7F53332F2}"/>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1-289E-4B30-A6B1-B0A7F53332F2}"/>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2-289E-4B30-A6B1-B0A7F53332F2}"/>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289E-4B30-A6B1-B0A7F53332F2}"/>
              </c:ext>
            </c:extLst>
          </c:dPt>
          <c:cat>
            <c:numRef>
              <c:f>'CAC Detail'!$D$77:$J$77</c:f>
              <c:numCache>
                <c:formatCode>General</c:formatCode>
                <c:ptCount val="7"/>
                <c:pt idx="0">
                  <c:v>2015</c:v>
                </c:pt>
                <c:pt idx="1">
                  <c:v>2016</c:v>
                </c:pt>
                <c:pt idx="2">
                  <c:v>2017</c:v>
                </c:pt>
                <c:pt idx="3">
                  <c:v>2018</c:v>
                </c:pt>
                <c:pt idx="4">
                  <c:v>2019</c:v>
                </c:pt>
                <c:pt idx="5">
                  <c:v>2020</c:v>
                </c:pt>
                <c:pt idx="6">
                  <c:v>2021</c:v>
                </c:pt>
              </c:numCache>
            </c:numRef>
          </c:cat>
          <c:val>
            <c:numRef>
              <c:f>'CAC Detail'!$D$78:$J$78</c:f>
              <c:numCache>
                <c:formatCode>0%</c:formatCode>
                <c:ptCount val="7"/>
                <c:pt idx="0">
                  <c:v>0.56808325542375493</c:v>
                </c:pt>
                <c:pt idx="1">
                  <c:v>0.50374033925578809</c:v>
                </c:pt>
                <c:pt idx="2">
                  <c:v>0.43665694736332394</c:v>
                </c:pt>
                <c:pt idx="3">
                  <c:v>0.36977202302152545</c:v>
                </c:pt>
                <c:pt idx="4">
                  <c:v>0.30860409490645518</c:v>
                </c:pt>
                <c:pt idx="5">
                  <c:v>0.25306389691590842</c:v>
                </c:pt>
                <c:pt idx="6">
                  <c:v>0.20885095356257047</c:v>
                </c:pt>
              </c:numCache>
            </c:numRef>
          </c:val>
          <c:extLst>
            <c:ext xmlns:c16="http://schemas.microsoft.com/office/drawing/2014/chart" uri="{C3380CC4-5D6E-409C-BE32-E72D297353CC}">
              <c16:uniqueId val="{00000001-B104-4558-9AD1-DC34A5E619D2}"/>
            </c:ext>
          </c:extLst>
        </c:ser>
        <c:ser>
          <c:idx val="1"/>
          <c:order val="1"/>
          <c:tx>
            <c:strRef>
              <c:f>'CAC Detail'!$C$79</c:f>
              <c:strCache>
                <c:ptCount val="1"/>
                <c:pt idx="0">
                  <c:v>SEER 13</c:v>
                </c:pt>
              </c:strCache>
            </c:strRef>
          </c:tx>
          <c:spPr>
            <a:solidFill>
              <a:schemeClr val="accent2"/>
            </a:solidFill>
            <a:ln>
              <a:noFill/>
            </a:ln>
            <a:effectLst/>
          </c:spPr>
          <c:invertIfNegative val="0"/>
          <c:dPt>
            <c:idx val="3"/>
            <c:invertIfNegative val="0"/>
            <c:bubble3D val="0"/>
            <c:extLst>
              <c:ext xmlns:c16="http://schemas.microsoft.com/office/drawing/2014/chart" uri="{C3380CC4-5D6E-409C-BE32-E72D297353CC}">
                <c16:uniqueId val="{00000008-9413-4DC5-B1A5-324EAE8ED110}"/>
              </c:ext>
            </c:extLst>
          </c:dPt>
          <c:dPt>
            <c:idx val="4"/>
            <c:invertIfNegative val="0"/>
            <c:bubble3D val="0"/>
            <c:extLst>
              <c:ext xmlns:c16="http://schemas.microsoft.com/office/drawing/2014/chart" uri="{C3380CC4-5D6E-409C-BE32-E72D297353CC}">
                <c16:uniqueId val="{00000009-9413-4DC5-B1A5-324EAE8ED110}"/>
              </c:ext>
            </c:extLst>
          </c:dPt>
          <c:dPt>
            <c:idx val="5"/>
            <c:invertIfNegative val="0"/>
            <c:bubble3D val="0"/>
            <c:extLst>
              <c:ext xmlns:c16="http://schemas.microsoft.com/office/drawing/2014/chart" uri="{C3380CC4-5D6E-409C-BE32-E72D297353CC}">
                <c16:uniqueId val="{0000000A-9413-4DC5-B1A5-324EAE8ED110}"/>
              </c:ext>
            </c:extLst>
          </c:dPt>
          <c:dPt>
            <c:idx val="6"/>
            <c:invertIfNegative val="0"/>
            <c:bubble3D val="0"/>
            <c:extLst>
              <c:ext xmlns:c16="http://schemas.microsoft.com/office/drawing/2014/chart" uri="{C3380CC4-5D6E-409C-BE32-E72D297353CC}">
                <c16:uniqueId val="{0000000B-9413-4DC5-B1A5-324EAE8ED110}"/>
              </c:ext>
            </c:extLst>
          </c:dPt>
          <c:cat>
            <c:numRef>
              <c:f>'CAC Detail'!$D$77:$J$77</c:f>
              <c:numCache>
                <c:formatCode>General</c:formatCode>
                <c:ptCount val="7"/>
                <c:pt idx="0">
                  <c:v>2015</c:v>
                </c:pt>
                <c:pt idx="1">
                  <c:v>2016</c:v>
                </c:pt>
                <c:pt idx="2">
                  <c:v>2017</c:v>
                </c:pt>
                <c:pt idx="3">
                  <c:v>2018</c:v>
                </c:pt>
                <c:pt idx="4">
                  <c:v>2019</c:v>
                </c:pt>
                <c:pt idx="5">
                  <c:v>2020</c:v>
                </c:pt>
                <c:pt idx="6">
                  <c:v>2021</c:v>
                </c:pt>
              </c:numCache>
            </c:numRef>
          </c:cat>
          <c:val>
            <c:numRef>
              <c:f>'CAC Detail'!$D$79:$J$79</c:f>
              <c:numCache>
                <c:formatCode>0%</c:formatCode>
                <c:ptCount val="7"/>
                <c:pt idx="0">
                  <c:v>0.30098374879747364</c:v>
                </c:pt>
                <c:pt idx="1">
                  <c:v>0.31526609839326714</c:v>
                </c:pt>
                <c:pt idx="2">
                  <c:v>0.32208766770912367</c:v>
                </c:pt>
                <c:pt idx="3">
                  <c:v>0.32747097554018689</c:v>
                </c:pt>
                <c:pt idx="4">
                  <c:v>0.32415043145357658</c:v>
                </c:pt>
                <c:pt idx="5">
                  <c:v>0.31980800336598963</c:v>
                </c:pt>
                <c:pt idx="6">
                  <c:v>0.31067861225272397</c:v>
                </c:pt>
              </c:numCache>
            </c:numRef>
          </c:val>
          <c:extLst>
            <c:ext xmlns:c16="http://schemas.microsoft.com/office/drawing/2014/chart" uri="{C3380CC4-5D6E-409C-BE32-E72D297353CC}">
              <c16:uniqueId val="{00000003-B104-4558-9AD1-DC34A5E619D2}"/>
            </c:ext>
          </c:extLst>
        </c:ser>
        <c:ser>
          <c:idx val="2"/>
          <c:order val="2"/>
          <c:tx>
            <c:strRef>
              <c:f>'CAC Detail'!$C$80</c:f>
              <c:strCache>
                <c:ptCount val="1"/>
                <c:pt idx="0">
                  <c:v>SEER 14.5</c:v>
                </c:pt>
              </c:strCache>
            </c:strRef>
          </c:tx>
          <c:spPr>
            <a:solidFill>
              <a:schemeClr val="accent3"/>
            </a:solidFill>
            <a:ln>
              <a:noFill/>
            </a:ln>
            <a:effectLst/>
          </c:spPr>
          <c:invertIfNegative val="0"/>
          <c:dPt>
            <c:idx val="3"/>
            <c:invertIfNegative val="0"/>
            <c:bubble3D val="0"/>
            <c:extLst>
              <c:ext xmlns:c16="http://schemas.microsoft.com/office/drawing/2014/chart" uri="{C3380CC4-5D6E-409C-BE32-E72D297353CC}">
                <c16:uniqueId val="{0000000C-9413-4DC5-B1A5-324EAE8ED110}"/>
              </c:ext>
            </c:extLst>
          </c:dPt>
          <c:dPt>
            <c:idx val="4"/>
            <c:invertIfNegative val="0"/>
            <c:bubble3D val="0"/>
            <c:extLst>
              <c:ext xmlns:c16="http://schemas.microsoft.com/office/drawing/2014/chart" uri="{C3380CC4-5D6E-409C-BE32-E72D297353CC}">
                <c16:uniqueId val="{0000000D-9413-4DC5-B1A5-324EAE8ED110}"/>
              </c:ext>
            </c:extLst>
          </c:dPt>
          <c:dPt>
            <c:idx val="5"/>
            <c:invertIfNegative val="0"/>
            <c:bubble3D val="0"/>
            <c:extLst>
              <c:ext xmlns:c16="http://schemas.microsoft.com/office/drawing/2014/chart" uri="{C3380CC4-5D6E-409C-BE32-E72D297353CC}">
                <c16:uniqueId val="{0000000E-9413-4DC5-B1A5-324EAE8ED110}"/>
              </c:ext>
            </c:extLst>
          </c:dPt>
          <c:dPt>
            <c:idx val="6"/>
            <c:invertIfNegative val="0"/>
            <c:bubble3D val="0"/>
            <c:extLst>
              <c:ext xmlns:c16="http://schemas.microsoft.com/office/drawing/2014/chart" uri="{C3380CC4-5D6E-409C-BE32-E72D297353CC}">
                <c16:uniqueId val="{0000000F-9413-4DC5-B1A5-324EAE8ED110}"/>
              </c:ext>
            </c:extLst>
          </c:dPt>
          <c:cat>
            <c:numRef>
              <c:f>'CAC Detail'!$D$77:$J$77</c:f>
              <c:numCache>
                <c:formatCode>General</c:formatCode>
                <c:ptCount val="7"/>
                <c:pt idx="0">
                  <c:v>2015</c:v>
                </c:pt>
                <c:pt idx="1">
                  <c:v>2016</c:v>
                </c:pt>
                <c:pt idx="2">
                  <c:v>2017</c:v>
                </c:pt>
                <c:pt idx="3">
                  <c:v>2018</c:v>
                </c:pt>
                <c:pt idx="4">
                  <c:v>2019</c:v>
                </c:pt>
                <c:pt idx="5">
                  <c:v>2020</c:v>
                </c:pt>
                <c:pt idx="6">
                  <c:v>2021</c:v>
                </c:pt>
              </c:numCache>
            </c:numRef>
          </c:cat>
          <c:val>
            <c:numRef>
              <c:f>'CAC Detail'!$D$80:$J$80</c:f>
              <c:numCache>
                <c:formatCode>0%</c:formatCode>
                <c:ptCount val="7"/>
                <c:pt idx="0">
                  <c:v>0.11279860329204047</c:v>
                </c:pt>
                <c:pt idx="1">
                  <c:v>0.15693697249284499</c:v>
                </c:pt>
                <c:pt idx="2">
                  <c:v>0.21200262376757276</c:v>
                </c:pt>
                <c:pt idx="3">
                  <c:v>0.26743988282937953</c:v>
                </c:pt>
                <c:pt idx="4">
                  <c:v>0.32592978252976956</c:v>
                </c:pt>
                <c:pt idx="5">
                  <c:v>0.37595258028361672</c:v>
                </c:pt>
                <c:pt idx="6">
                  <c:v>0.42217309827310212</c:v>
                </c:pt>
              </c:numCache>
            </c:numRef>
          </c:val>
          <c:extLst>
            <c:ext xmlns:c16="http://schemas.microsoft.com/office/drawing/2014/chart" uri="{C3380CC4-5D6E-409C-BE32-E72D297353CC}">
              <c16:uniqueId val="{00000005-B104-4558-9AD1-DC34A5E619D2}"/>
            </c:ext>
          </c:extLst>
        </c:ser>
        <c:ser>
          <c:idx val="3"/>
          <c:order val="3"/>
          <c:tx>
            <c:strRef>
              <c:f>'CAC Detail'!$C$81</c:f>
              <c:strCache>
                <c:ptCount val="1"/>
                <c:pt idx="0">
                  <c:v>SEER 18</c:v>
                </c:pt>
              </c:strCache>
            </c:strRef>
          </c:tx>
          <c:spPr>
            <a:solidFill>
              <a:schemeClr val="accent4"/>
            </a:solidFill>
            <a:ln>
              <a:noFill/>
            </a:ln>
            <a:effectLst/>
          </c:spPr>
          <c:invertIfNegative val="0"/>
          <c:dPt>
            <c:idx val="3"/>
            <c:invertIfNegative val="0"/>
            <c:bubble3D val="0"/>
            <c:extLst>
              <c:ext xmlns:c16="http://schemas.microsoft.com/office/drawing/2014/chart" uri="{C3380CC4-5D6E-409C-BE32-E72D297353CC}">
                <c16:uniqueId val="{00000018-E920-4696-ACE3-C4582484F0BA}"/>
              </c:ext>
            </c:extLst>
          </c:dPt>
          <c:dPt>
            <c:idx val="4"/>
            <c:invertIfNegative val="0"/>
            <c:bubble3D val="0"/>
            <c:extLst>
              <c:ext xmlns:c16="http://schemas.microsoft.com/office/drawing/2014/chart" uri="{C3380CC4-5D6E-409C-BE32-E72D297353CC}">
                <c16:uniqueId val="{00000019-E920-4696-ACE3-C4582484F0BA}"/>
              </c:ext>
            </c:extLst>
          </c:dPt>
          <c:dPt>
            <c:idx val="5"/>
            <c:invertIfNegative val="0"/>
            <c:bubble3D val="0"/>
            <c:extLst>
              <c:ext xmlns:c16="http://schemas.microsoft.com/office/drawing/2014/chart" uri="{C3380CC4-5D6E-409C-BE32-E72D297353CC}">
                <c16:uniqueId val="{0000001A-E920-4696-ACE3-C4582484F0BA}"/>
              </c:ext>
            </c:extLst>
          </c:dPt>
          <c:dPt>
            <c:idx val="6"/>
            <c:invertIfNegative val="0"/>
            <c:bubble3D val="0"/>
            <c:extLst>
              <c:ext xmlns:c16="http://schemas.microsoft.com/office/drawing/2014/chart" uri="{C3380CC4-5D6E-409C-BE32-E72D297353CC}">
                <c16:uniqueId val="{0000001B-E920-4696-ACE3-C4582484F0BA}"/>
              </c:ext>
            </c:extLst>
          </c:dPt>
          <c:cat>
            <c:numRef>
              <c:f>'CAC Detail'!$D$77:$J$77</c:f>
              <c:numCache>
                <c:formatCode>General</c:formatCode>
                <c:ptCount val="7"/>
                <c:pt idx="0">
                  <c:v>2015</c:v>
                </c:pt>
                <c:pt idx="1">
                  <c:v>2016</c:v>
                </c:pt>
                <c:pt idx="2">
                  <c:v>2017</c:v>
                </c:pt>
                <c:pt idx="3">
                  <c:v>2018</c:v>
                </c:pt>
                <c:pt idx="4">
                  <c:v>2019</c:v>
                </c:pt>
                <c:pt idx="5">
                  <c:v>2020</c:v>
                </c:pt>
                <c:pt idx="6">
                  <c:v>2021</c:v>
                </c:pt>
              </c:numCache>
            </c:numRef>
          </c:cat>
          <c:val>
            <c:numRef>
              <c:f>'CAC Detail'!$D$81:$J$81</c:f>
              <c:numCache>
                <c:formatCode>0%</c:formatCode>
                <c:ptCount val="7"/>
                <c:pt idx="0">
                  <c:v>1.8134392486731057E-2</c:v>
                </c:pt>
                <c:pt idx="1">
                  <c:v>2.405658985809973E-2</c:v>
                </c:pt>
                <c:pt idx="2">
                  <c:v>2.9252761159979691E-2</c:v>
                </c:pt>
                <c:pt idx="3">
                  <c:v>3.5317118608907953E-2</c:v>
                </c:pt>
                <c:pt idx="4">
                  <c:v>4.1315691110198775E-2</c:v>
                </c:pt>
                <c:pt idx="5">
                  <c:v>5.1175519434485235E-2</c:v>
                </c:pt>
                <c:pt idx="6">
                  <c:v>5.8297335911603541E-2</c:v>
                </c:pt>
              </c:numCache>
            </c:numRef>
          </c:val>
          <c:extLst>
            <c:ext xmlns:c16="http://schemas.microsoft.com/office/drawing/2014/chart" uri="{C3380CC4-5D6E-409C-BE32-E72D297353CC}">
              <c16:uniqueId val="{00000007-B104-4558-9AD1-DC34A5E619D2}"/>
            </c:ext>
          </c:extLst>
        </c:ser>
        <c:dLbls>
          <c:showLegendKey val="0"/>
          <c:showVal val="0"/>
          <c:showCatName val="0"/>
          <c:showSerName val="0"/>
          <c:showPercent val="0"/>
          <c:showBubbleSize val="0"/>
        </c:dLbls>
        <c:gapWidth val="80"/>
        <c:overlap val="100"/>
        <c:axId val="295535360"/>
        <c:axId val="295537280"/>
      </c:barChart>
      <c:catAx>
        <c:axId val="295535360"/>
        <c:scaling>
          <c:orientation val="minMax"/>
        </c:scaling>
        <c:delete val="0"/>
        <c:axPos val="b"/>
        <c:title>
          <c:tx>
            <c:rich>
              <a:bodyPr rot="0" vert="horz"/>
              <a:lstStyle/>
              <a:p>
                <a:pPr>
                  <a:defRPr/>
                </a:pPr>
                <a:r>
                  <a:rPr lang="en-US"/>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95537280"/>
        <c:crosses val="autoZero"/>
        <c:auto val="1"/>
        <c:lblAlgn val="ctr"/>
        <c:lblOffset val="100"/>
        <c:noMultiLvlLbl val="0"/>
      </c:catAx>
      <c:valAx>
        <c:axId val="29553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 of CAC Stock</a:t>
                </a:r>
              </a:p>
            </c:rich>
          </c:tx>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95535360"/>
        <c:crosses val="autoZero"/>
        <c:crossBetween val="between"/>
      </c:valAx>
    </c:plotArea>
    <c:legend>
      <c:legendPos val="b"/>
      <c:layout>
        <c:manualLayout>
          <c:xMode val="edge"/>
          <c:yMode val="edge"/>
          <c:x val="4.6794181977252852E-2"/>
          <c:y val="0.85586354404928178"/>
          <c:w val="0.93098359580052492"/>
          <c:h val="6.7808521598351615E-2"/>
        </c:manualLayout>
      </c:layout>
      <c:overlay val="0"/>
      <c:spPr>
        <a:noFill/>
        <a:ln>
          <a:no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'CAC Detail'!$X$93</c:f>
              <c:strCache>
                <c:ptCount val="1"/>
                <c:pt idx="0">
                  <c:v>Current Practice Average</c:v>
                </c:pt>
              </c:strCache>
            </c:strRef>
          </c:tx>
          <c:spPr>
            <a:ln w="19050" cap="rnd">
              <a:solidFill>
                <a:schemeClr val="accent1"/>
              </a:solidFill>
              <a:round/>
            </a:ln>
            <a:effectLst/>
          </c:spPr>
          <c:marker>
            <c:symbol val="none"/>
          </c:marker>
          <c:xVal>
            <c:numRef>
              <c:f>'CAC Detail'!$Y$87:$AE$87</c:f>
              <c:numCache>
                <c:formatCode>General</c:formatCode>
                <c:ptCount val="7"/>
                <c:pt idx="0">
                  <c:v>2015</c:v>
                </c:pt>
                <c:pt idx="1">
                  <c:v>2016</c:v>
                </c:pt>
                <c:pt idx="2">
                  <c:v>2017</c:v>
                </c:pt>
                <c:pt idx="3">
                  <c:v>2018</c:v>
                </c:pt>
                <c:pt idx="4">
                  <c:v>2019</c:v>
                </c:pt>
                <c:pt idx="5">
                  <c:v>2020</c:v>
                </c:pt>
                <c:pt idx="6">
                  <c:v>2021</c:v>
                </c:pt>
              </c:numCache>
            </c:numRef>
          </c:xVal>
          <c:yVal>
            <c:numRef>
              <c:f>'CAC Detail'!$Y$93:$AE$93</c:f>
              <c:numCache>
                <c:formatCode>_(* #,##0.00_);_(* \(#,##0.00\);_(* "-"??_);_(@_)</c:formatCode>
                <c:ptCount val="7"/>
                <c:pt idx="0">
                  <c:v>14.03424006135058</c:v>
                </c:pt>
                <c:pt idx="1">
                  <c:v>14.12492785224139</c:v>
                </c:pt>
                <c:pt idx="2">
                  <c:v>14.196813604949137</c:v>
                </c:pt>
                <c:pt idx="3">
                  <c:v>14.22917580237633</c:v>
                </c:pt>
                <c:pt idx="4">
                  <c:v>14.3299332577761</c:v>
                </c:pt>
                <c:pt idx="5">
                  <c:v>14.442372625866748</c:v>
                </c:pt>
                <c:pt idx="6">
                  <c:v>14.495047388665252</c:v>
                </c:pt>
              </c:numCache>
            </c:numRef>
          </c:yVal>
          <c:smooth val="0"/>
          <c:extLst>
            <c:ext xmlns:c16="http://schemas.microsoft.com/office/drawing/2014/chart" uri="{C3380CC4-5D6E-409C-BE32-E72D297353CC}">
              <c16:uniqueId val="{00000000-2384-4755-B564-FC0B0C7BC09A}"/>
            </c:ext>
          </c:extLst>
        </c:ser>
        <c:dLbls>
          <c:showLegendKey val="0"/>
          <c:showVal val="0"/>
          <c:showCatName val="0"/>
          <c:showSerName val="0"/>
          <c:showPercent val="0"/>
          <c:showBubbleSize val="0"/>
        </c:dLbls>
        <c:axId val="815240703"/>
        <c:axId val="815246527"/>
      </c:scatterChart>
      <c:valAx>
        <c:axId val="815240703"/>
        <c:scaling>
          <c:orientation val="minMax"/>
          <c:max val="2021"/>
          <c:min val="2015"/>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5246527"/>
        <c:crosses val="autoZero"/>
        <c:crossBetween val="midCat"/>
      </c:valAx>
      <c:valAx>
        <c:axId val="815246527"/>
        <c:scaling>
          <c:orientation val="minMax"/>
          <c:max val="18"/>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SEER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0_);_(* \(#,##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5240703"/>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2</xdr:col>
      <xdr:colOff>53340</xdr:colOff>
      <xdr:row>16</xdr:row>
      <xdr:rowOff>69407</xdr:rowOff>
    </xdr:from>
    <xdr:to>
      <xdr:col>2</xdr:col>
      <xdr:colOff>1188720</xdr:colOff>
      <xdr:row>22</xdr:row>
      <xdr:rowOff>27939</xdr:rowOff>
    </xdr:to>
    <xdr:pic>
      <xdr:nvPicPr>
        <xdr:cNvPr id="3" name="Picture 2">
          <a:extLst>
            <a:ext uri="{FF2B5EF4-FFF2-40B4-BE49-F238E27FC236}">
              <a16:creationId xmlns:a16="http://schemas.microsoft.com/office/drawing/2014/main" id="{C53E8862-E87A-4708-8F92-2B156EBAFB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 y="4168967"/>
          <a:ext cx="1132205" cy="1050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xdr:row>
      <xdr:rowOff>157162</xdr:rowOff>
    </xdr:from>
    <xdr:to>
      <xdr:col>19</xdr:col>
      <xdr:colOff>438150</xdr:colOff>
      <xdr:row>22</xdr:row>
      <xdr:rowOff>152400</xdr:rowOff>
    </xdr:to>
    <xdr:graphicFrame macro="">
      <xdr:nvGraphicFramePr>
        <xdr:cNvPr id="3" name="Chart 2">
          <a:extLst>
            <a:ext uri="{FF2B5EF4-FFF2-40B4-BE49-F238E27FC236}">
              <a16:creationId xmlns:a16="http://schemas.microsoft.com/office/drawing/2014/main" id="{0009DF82-69A5-430E-8B5D-6FA9CF96CC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152399</xdr:colOff>
      <xdr:row>3</xdr:row>
      <xdr:rowOff>157161</xdr:rowOff>
    </xdr:from>
    <xdr:to>
      <xdr:col>20</xdr:col>
      <xdr:colOff>-1</xdr:colOff>
      <xdr:row>26</xdr:row>
      <xdr:rowOff>71436</xdr:rowOff>
    </xdr:to>
    <xdr:graphicFrame macro="">
      <xdr:nvGraphicFramePr>
        <xdr:cNvPr id="3" name="Chart 2">
          <a:extLst>
            <a:ext uri="{FF2B5EF4-FFF2-40B4-BE49-F238E27FC236}">
              <a16:creationId xmlns:a16="http://schemas.microsoft.com/office/drawing/2014/main" id="{0F615D66-CD5F-4D7B-AFD1-53DF43FFB2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200024</xdr:colOff>
      <xdr:row>3</xdr:row>
      <xdr:rowOff>180974</xdr:rowOff>
    </xdr:from>
    <xdr:to>
      <xdr:col>28</xdr:col>
      <xdr:colOff>47624</xdr:colOff>
      <xdr:row>26</xdr:row>
      <xdr:rowOff>95249</xdr:rowOff>
    </xdr:to>
    <xdr:graphicFrame macro="">
      <xdr:nvGraphicFramePr>
        <xdr:cNvPr id="6" name="Chart 5">
          <a:extLst>
            <a:ext uri="{FF2B5EF4-FFF2-40B4-BE49-F238E27FC236}">
              <a16:creationId xmlns:a16="http://schemas.microsoft.com/office/drawing/2014/main" id="{450D62B3-8034-4AB1-BFFB-A52C13F3BC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361950</xdr:colOff>
      <xdr:row>4</xdr:row>
      <xdr:rowOff>38099</xdr:rowOff>
    </xdr:from>
    <xdr:to>
      <xdr:col>36</xdr:col>
      <xdr:colOff>204787</xdr:colOff>
      <xdr:row>26</xdr:row>
      <xdr:rowOff>119063</xdr:rowOff>
    </xdr:to>
    <xdr:graphicFrame macro="">
      <xdr:nvGraphicFramePr>
        <xdr:cNvPr id="9" name="Chart 8">
          <a:extLst>
            <a:ext uri="{FF2B5EF4-FFF2-40B4-BE49-F238E27FC236}">
              <a16:creationId xmlns:a16="http://schemas.microsoft.com/office/drawing/2014/main" id="{57F7BACC-9693-4D8A-8D57-3EEECD965F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400049</xdr:colOff>
      <xdr:row>30</xdr:row>
      <xdr:rowOff>42862</xdr:rowOff>
    </xdr:from>
    <xdr:to>
      <xdr:col>20</xdr:col>
      <xdr:colOff>247649</xdr:colOff>
      <xdr:row>51</xdr:row>
      <xdr:rowOff>142875</xdr:rowOff>
    </xdr:to>
    <xdr:graphicFrame macro="">
      <xdr:nvGraphicFramePr>
        <xdr:cNvPr id="10" name="Chart 9">
          <a:extLst>
            <a:ext uri="{FF2B5EF4-FFF2-40B4-BE49-F238E27FC236}">
              <a16:creationId xmlns:a16="http://schemas.microsoft.com/office/drawing/2014/main" id="{674FF4FD-0BBA-4B4F-946A-F5937F1C65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261937</xdr:colOff>
      <xdr:row>4</xdr:row>
      <xdr:rowOff>123825</xdr:rowOff>
    </xdr:from>
    <xdr:to>
      <xdr:col>20</xdr:col>
      <xdr:colOff>390525</xdr:colOff>
      <xdr:row>24</xdr:row>
      <xdr:rowOff>19050</xdr:rowOff>
    </xdr:to>
    <xdr:graphicFrame macro="">
      <xdr:nvGraphicFramePr>
        <xdr:cNvPr id="12" name="Chart 11">
          <a:extLst>
            <a:ext uri="{FF2B5EF4-FFF2-40B4-BE49-F238E27FC236}">
              <a16:creationId xmlns:a16="http://schemas.microsoft.com/office/drawing/2014/main" id="{2FA87F61-4EF3-4D07-9403-1E13082EBC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447674</xdr:colOff>
      <xdr:row>5</xdr:row>
      <xdr:rowOff>47624</xdr:rowOff>
    </xdr:from>
    <xdr:to>
      <xdr:col>28</xdr:col>
      <xdr:colOff>295274</xdr:colOff>
      <xdr:row>23</xdr:row>
      <xdr:rowOff>166687</xdr:rowOff>
    </xdr:to>
    <xdr:graphicFrame macro="">
      <xdr:nvGraphicFramePr>
        <xdr:cNvPr id="14" name="Chart 13">
          <a:extLst>
            <a:ext uri="{FF2B5EF4-FFF2-40B4-BE49-F238E27FC236}">
              <a16:creationId xmlns:a16="http://schemas.microsoft.com/office/drawing/2014/main" id="{27A4C9AA-A386-412D-8E6A-29785927A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68995</xdr:colOff>
      <xdr:row>5</xdr:row>
      <xdr:rowOff>2930</xdr:rowOff>
    </xdr:from>
    <xdr:to>
      <xdr:col>37</xdr:col>
      <xdr:colOff>66675</xdr:colOff>
      <xdr:row>23</xdr:row>
      <xdr:rowOff>161924</xdr:rowOff>
    </xdr:to>
    <xdr:graphicFrame macro="">
      <xdr:nvGraphicFramePr>
        <xdr:cNvPr id="15" name="Chart 14">
          <a:extLst>
            <a:ext uri="{FF2B5EF4-FFF2-40B4-BE49-F238E27FC236}">
              <a16:creationId xmlns:a16="http://schemas.microsoft.com/office/drawing/2014/main" id="{3B9533F8-725D-4B7C-89A0-0C19E3201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571500</xdr:colOff>
      <xdr:row>30</xdr:row>
      <xdr:rowOff>9525</xdr:rowOff>
    </xdr:from>
    <xdr:to>
      <xdr:col>20</xdr:col>
      <xdr:colOff>504825</xdr:colOff>
      <xdr:row>49</xdr:row>
      <xdr:rowOff>0</xdr:rowOff>
    </xdr:to>
    <xdr:graphicFrame macro="">
      <xdr:nvGraphicFramePr>
        <xdr:cNvPr id="16" name="Chart 15">
          <a:extLst>
            <a:ext uri="{FF2B5EF4-FFF2-40B4-BE49-F238E27FC236}">
              <a16:creationId xmlns:a16="http://schemas.microsoft.com/office/drawing/2014/main" id="{1BB23EE0-8836-4D4B-942A-27AB842F0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571500</xdr:colOff>
      <xdr:row>3</xdr:row>
      <xdr:rowOff>66675</xdr:rowOff>
    </xdr:from>
    <xdr:to>
      <xdr:col>21</xdr:col>
      <xdr:colOff>61913</xdr:colOff>
      <xdr:row>26</xdr:row>
      <xdr:rowOff>19050</xdr:rowOff>
    </xdr:to>
    <xdr:graphicFrame macro="">
      <xdr:nvGraphicFramePr>
        <xdr:cNvPr id="2" name="Chart 1">
          <a:extLst>
            <a:ext uri="{FF2B5EF4-FFF2-40B4-BE49-F238E27FC236}">
              <a16:creationId xmlns:a16="http://schemas.microsoft.com/office/drawing/2014/main" id="{DC756790-B3D1-47B8-8AFC-50E5BE0A3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38100</xdr:colOff>
      <xdr:row>5</xdr:row>
      <xdr:rowOff>47625</xdr:rowOff>
    </xdr:from>
    <xdr:to>
      <xdr:col>21</xdr:col>
      <xdr:colOff>119063</xdr:colOff>
      <xdr:row>26</xdr:row>
      <xdr:rowOff>142875</xdr:rowOff>
    </xdr:to>
    <xdr:graphicFrame macro="">
      <xdr:nvGraphicFramePr>
        <xdr:cNvPr id="3" name="Chart 2">
          <a:extLst>
            <a:ext uri="{FF2B5EF4-FFF2-40B4-BE49-F238E27FC236}">
              <a16:creationId xmlns:a16="http://schemas.microsoft.com/office/drawing/2014/main" id="{972A8793-7637-416D-AA79-270B17F12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14286</xdr:colOff>
      <xdr:row>3</xdr:row>
      <xdr:rowOff>104775</xdr:rowOff>
    </xdr:from>
    <xdr:to>
      <xdr:col>21</xdr:col>
      <xdr:colOff>95249</xdr:colOff>
      <xdr:row>24</xdr:row>
      <xdr:rowOff>95250</xdr:rowOff>
    </xdr:to>
    <xdr:graphicFrame macro="">
      <xdr:nvGraphicFramePr>
        <xdr:cNvPr id="3" name="Chart 2">
          <a:extLst>
            <a:ext uri="{FF2B5EF4-FFF2-40B4-BE49-F238E27FC236}">
              <a16:creationId xmlns:a16="http://schemas.microsoft.com/office/drawing/2014/main" id="{09DE03BC-F1B1-43BA-955E-3A7E81097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57150</xdr:colOff>
      <xdr:row>3</xdr:row>
      <xdr:rowOff>90486</xdr:rowOff>
    </xdr:from>
    <xdr:to>
      <xdr:col>20</xdr:col>
      <xdr:colOff>552450</xdr:colOff>
      <xdr:row>27</xdr:row>
      <xdr:rowOff>0</xdr:rowOff>
    </xdr:to>
    <xdr:graphicFrame macro="">
      <xdr:nvGraphicFramePr>
        <xdr:cNvPr id="2" name="Chart 1">
          <a:extLst>
            <a:ext uri="{FF2B5EF4-FFF2-40B4-BE49-F238E27FC236}">
              <a16:creationId xmlns:a16="http://schemas.microsoft.com/office/drawing/2014/main" id="{DAD405AF-063D-450F-8059-D4931EAE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14287</xdr:colOff>
      <xdr:row>5</xdr:row>
      <xdr:rowOff>85726</xdr:rowOff>
    </xdr:from>
    <xdr:to>
      <xdr:col>20</xdr:col>
      <xdr:colOff>452437</xdr:colOff>
      <xdr:row>30</xdr:row>
      <xdr:rowOff>100013</xdr:rowOff>
    </xdr:to>
    <xdr:graphicFrame macro="">
      <xdr:nvGraphicFramePr>
        <xdr:cNvPr id="5" name="Chart 4">
          <a:extLst>
            <a:ext uri="{FF2B5EF4-FFF2-40B4-BE49-F238E27FC236}">
              <a16:creationId xmlns:a16="http://schemas.microsoft.com/office/drawing/2014/main" id="{D57F7870-EF58-4F7A-B568-6FC842415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57150</xdr:colOff>
      <xdr:row>4</xdr:row>
      <xdr:rowOff>142875</xdr:rowOff>
    </xdr:from>
    <xdr:to>
      <xdr:col>20</xdr:col>
      <xdr:colOff>495300</xdr:colOff>
      <xdr:row>30</xdr:row>
      <xdr:rowOff>147637</xdr:rowOff>
    </xdr:to>
    <xdr:graphicFrame macro="">
      <xdr:nvGraphicFramePr>
        <xdr:cNvPr id="3" name="Chart 2">
          <a:extLst>
            <a:ext uri="{FF2B5EF4-FFF2-40B4-BE49-F238E27FC236}">
              <a16:creationId xmlns:a16="http://schemas.microsoft.com/office/drawing/2014/main" id="{41E3817F-82CD-4582-95A5-F7D5D7888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95250</xdr:colOff>
      <xdr:row>2</xdr:row>
      <xdr:rowOff>323851</xdr:rowOff>
    </xdr:from>
    <xdr:to>
      <xdr:col>21</xdr:col>
      <xdr:colOff>0</xdr:colOff>
      <xdr:row>27</xdr:row>
      <xdr:rowOff>190500</xdr:rowOff>
    </xdr:to>
    <xdr:graphicFrame macro="">
      <xdr:nvGraphicFramePr>
        <xdr:cNvPr id="3" name="Chart 2">
          <a:extLst>
            <a:ext uri="{FF2B5EF4-FFF2-40B4-BE49-F238E27FC236}">
              <a16:creationId xmlns:a16="http://schemas.microsoft.com/office/drawing/2014/main" id="{BA146CAF-15BB-445B-9F4C-BE013117E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19049</xdr:colOff>
      <xdr:row>5</xdr:row>
      <xdr:rowOff>0</xdr:rowOff>
    </xdr:from>
    <xdr:to>
      <xdr:col>19</xdr:col>
      <xdr:colOff>571499</xdr:colOff>
      <xdr:row>29</xdr:row>
      <xdr:rowOff>66675</xdr:rowOff>
    </xdr:to>
    <xdr:graphicFrame macro="">
      <xdr:nvGraphicFramePr>
        <xdr:cNvPr id="2" name="Chart 1">
          <a:extLst>
            <a:ext uri="{FF2B5EF4-FFF2-40B4-BE49-F238E27FC236}">
              <a16:creationId xmlns:a16="http://schemas.microsoft.com/office/drawing/2014/main" id="{47DB6023-337E-455F-95CF-44972BBBF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304800</xdr:colOff>
      <xdr:row>17</xdr:row>
      <xdr:rowOff>34925</xdr:rowOff>
    </xdr:from>
    <xdr:to>
      <xdr:col>20</xdr:col>
      <xdr:colOff>581025</xdr:colOff>
      <xdr:row>36</xdr:row>
      <xdr:rowOff>66674</xdr:rowOff>
    </xdr:to>
    <xdr:graphicFrame macro="">
      <xdr:nvGraphicFramePr>
        <xdr:cNvPr id="2" name="Chart 1">
          <a:extLst>
            <a:ext uri="{FF2B5EF4-FFF2-40B4-BE49-F238E27FC236}">
              <a16:creationId xmlns:a16="http://schemas.microsoft.com/office/drawing/2014/main" id="{80FE0F75-CE1B-4EC4-9D58-3B88FAD728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57150</xdr:colOff>
      <xdr:row>17</xdr:row>
      <xdr:rowOff>142875</xdr:rowOff>
    </xdr:from>
    <xdr:to>
      <xdr:col>28</xdr:col>
      <xdr:colOff>361950</xdr:colOff>
      <xdr:row>36</xdr:row>
      <xdr:rowOff>76200</xdr:rowOff>
    </xdr:to>
    <xdr:graphicFrame macro="">
      <xdr:nvGraphicFramePr>
        <xdr:cNvPr id="3" name="Chart 2">
          <a:extLst>
            <a:ext uri="{FF2B5EF4-FFF2-40B4-BE49-F238E27FC236}">
              <a16:creationId xmlns:a16="http://schemas.microsoft.com/office/drawing/2014/main" id="{550FCE17-E993-4DC4-8949-08426F43D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266700</xdr:colOff>
      <xdr:row>40</xdr:row>
      <xdr:rowOff>57150</xdr:rowOff>
    </xdr:from>
    <xdr:to>
      <xdr:col>20</xdr:col>
      <xdr:colOff>571500</xdr:colOff>
      <xdr:row>56</xdr:row>
      <xdr:rowOff>28575</xdr:rowOff>
    </xdr:to>
    <xdr:graphicFrame macro="">
      <xdr:nvGraphicFramePr>
        <xdr:cNvPr id="4" name="Chart 3">
          <a:extLst>
            <a:ext uri="{FF2B5EF4-FFF2-40B4-BE49-F238E27FC236}">
              <a16:creationId xmlns:a16="http://schemas.microsoft.com/office/drawing/2014/main" id="{07AD25F1-B96C-4C21-B9B1-2F92E0C07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120650</xdr:colOff>
      <xdr:row>40</xdr:row>
      <xdr:rowOff>82551</xdr:rowOff>
    </xdr:from>
    <xdr:to>
      <xdr:col>28</xdr:col>
      <xdr:colOff>425450</xdr:colOff>
      <xdr:row>56</xdr:row>
      <xdr:rowOff>104776</xdr:rowOff>
    </xdr:to>
    <xdr:graphicFrame macro="">
      <xdr:nvGraphicFramePr>
        <xdr:cNvPr id="6" name="Chart 5">
          <a:extLst>
            <a:ext uri="{FF2B5EF4-FFF2-40B4-BE49-F238E27FC236}">
              <a16:creationId xmlns:a16="http://schemas.microsoft.com/office/drawing/2014/main" id="{FA4E2B83-4643-44D6-AD56-AD04C0A80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342901</xdr:colOff>
      <xdr:row>41</xdr:row>
      <xdr:rowOff>219075</xdr:rowOff>
    </xdr:from>
    <xdr:to>
      <xdr:col>28</xdr:col>
      <xdr:colOff>171451</xdr:colOff>
      <xdr:row>42</xdr:row>
      <xdr:rowOff>9525</xdr:rowOff>
    </xdr:to>
    <xdr:sp macro="" textlink="">
      <xdr:nvSpPr>
        <xdr:cNvPr id="9" name="Rectangle 8">
          <a:extLst>
            <a:ext uri="{FF2B5EF4-FFF2-40B4-BE49-F238E27FC236}">
              <a16:creationId xmlns:a16="http://schemas.microsoft.com/office/drawing/2014/main" id="{1172A5D2-193A-471F-A37D-A76E0DFCD5A0}"/>
            </a:ext>
          </a:extLst>
        </xdr:cNvPr>
        <xdr:cNvSpPr/>
      </xdr:nvSpPr>
      <xdr:spPr>
        <a:xfrm>
          <a:off x="20059651" y="4933950"/>
          <a:ext cx="533400" cy="161925"/>
        </a:xfrm>
        <a:prstGeom prst="rect">
          <a:avLst/>
        </a:prstGeom>
        <a:solidFill>
          <a:srgbClr val="FFFFFF">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285750</xdr:colOff>
      <xdr:row>18</xdr:row>
      <xdr:rowOff>85725</xdr:rowOff>
    </xdr:from>
    <xdr:to>
      <xdr:col>28</xdr:col>
      <xdr:colOff>200027</xdr:colOff>
      <xdr:row>19</xdr:row>
      <xdr:rowOff>123825</xdr:rowOff>
    </xdr:to>
    <xdr:sp macro="" textlink="">
      <xdr:nvSpPr>
        <xdr:cNvPr id="10" name="Rectangle 9">
          <a:extLst>
            <a:ext uri="{FF2B5EF4-FFF2-40B4-BE49-F238E27FC236}">
              <a16:creationId xmlns:a16="http://schemas.microsoft.com/office/drawing/2014/main" id="{985C4FC0-3D4D-4C3F-9D98-3CD2FD112A4E}"/>
            </a:ext>
          </a:extLst>
        </xdr:cNvPr>
        <xdr:cNvSpPr/>
      </xdr:nvSpPr>
      <xdr:spPr>
        <a:xfrm>
          <a:off x="20002500" y="742950"/>
          <a:ext cx="619127" cy="200025"/>
        </a:xfrm>
        <a:prstGeom prst="rect">
          <a:avLst/>
        </a:prstGeom>
        <a:solidFill>
          <a:srgbClr val="FFFFFF">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41910</xdr:colOff>
      <xdr:row>3</xdr:row>
      <xdr:rowOff>97154</xdr:rowOff>
    </xdr:from>
    <xdr:to>
      <xdr:col>21</xdr:col>
      <xdr:colOff>363379</xdr:colOff>
      <xdr:row>20</xdr:row>
      <xdr:rowOff>349567</xdr:rowOff>
    </xdr:to>
    <xdr:graphicFrame macro="">
      <xdr:nvGraphicFramePr>
        <xdr:cNvPr id="2" name="Chart 1">
          <a:extLst>
            <a:ext uri="{FF2B5EF4-FFF2-40B4-BE49-F238E27FC236}">
              <a16:creationId xmlns:a16="http://schemas.microsoft.com/office/drawing/2014/main" id="{8FBF5C76-B16E-4142-8088-9D93B78AE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600075</xdr:colOff>
      <xdr:row>35</xdr:row>
      <xdr:rowOff>171450</xdr:rowOff>
    </xdr:from>
    <xdr:to>
      <xdr:col>21</xdr:col>
      <xdr:colOff>314325</xdr:colOff>
      <xdr:row>53</xdr:row>
      <xdr:rowOff>78582</xdr:rowOff>
    </xdr:to>
    <xdr:graphicFrame macro="">
      <xdr:nvGraphicFramePr>
        <xdr:cNvPr id="8" name="Chart 7">
          <a:extLst>
            <a:ext uri="{FF2B5EF4-FFF2-40B4-BE49-F238E27FC236}">
              <a16:creationId xmlns:a16="http://schemas.microsoft.com/office/drawing/2014/main" id="{ACDFAEC5-E344-43FB-9A8A-BFE675370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33339</xdr:colOff>
      <xdr:row>35</xdr:row>
      <xdr:rowOff>92868</xdr:rowOff>
    </xdr:from>
    <xdr:to>
      <xdr:col>31</xdr:col>
      <xdr:colOff>354807</xdr:colOff>
      <xdr:row>53</xdr:row>
      <xdr:rowOff>0</xdr:rowOff>
    </xdr:to>
    <xdr:graphicFrame macro="">
      <xdr:nvGraphicFramePr>
        <xdr:cNvPr id="9" name="Chart 8">
          <a:extLst>
            <a:ext uri="{FF2B5EF4-FFF2-40B4-BE49-F238E27FC236}">
              <a16:creationId xmlns:a16="http://schemas.microsoft.com/office/drawing/2014/main" id="{A2297A72-5E6E-45C6-ACFC-E5FBE22D6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67</xdr:row>
      <xdr:rowOff>152400</xdr:rowOff>
    </xdr:from>
    <xdr:to>
      <xdr:col>21</xdr:col>
      <xdr:colOff>340519</xdr:colOff>
      <xdr:row>85</xdr:row>
      <xdr:rowOff>0</xdr:rowOff>
    </xdr:to>
    <xdr:graphicFrame macro="">
      <xdr:nvGraphicFramePr>
        <xdr:cNvPr id="12" name="Chart 11">
          <a:extLst>
            <a:ext uri="{FF2B5EF4-FFF2-40B4-BE49-F238E27FC236}">
              <a16:creationId xmlns:a16="http://schemas.microsoft.com/office/drawing/2014/main" id="{15F7911D-5FA2-46A5-AAD8-4C3AF4AEC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6444</xdr:colOff>
      <xdr:row>67</xdr:row>
      <xdr:rowOff>124106</xdr:rowOff>
    </xdr:from>
    <xdr:to>
      <xdr:col>31</xdr:col>
      <xdr:colOff>327912</xdr:colOff>
      <xdr:row>84</xdr:row>
      <xdr:rowOff>376519</xdr:rowOff>
    </xdr:to>
    <xdr:graphicFrame macro="">
      <xdr:nvGraphicFramePr>
        <xdr:cNvPr id="13" name="Chart 12">
          <a:extLst>
            <a:ext uri="{FF2B5EF4-FFF2-40B4-BE49-F238E27FC236}">
              <a16:creationId xmlns:a16="http://schemas.microsoft.com/office/drawing/2014/main" id="{286E04A6-27EB-4C5D-81C8-1C4FD10A1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533128</xdr:colOff>
      <xdr:row>4</xdr:row>
      <xdr:rowOff>103051</xdr:rowOff>
    </xdr:from>
    <xdr:to>
      <xdr:col>21</xdr:col>
      <xdr:colOff>206557</xdr:colOff>
      <xdr:row>22</xdr:row>
      <xdr:rowOff>123825</xdr:rowOff>
    </xdr:to>
    <xdr:graphicFrame macro="">
      <xdr:nvGraphicFramePr>
        <xdr:cNvPr id="2" name="Chart 1">
          <a:extLst>
            <a:ext uri="{FF2B5EF4-FFF2-40B4-BE49-F238E27FC236}">
              <a16:creationId xmlns:a16="http://schemas.microsoft.com/office/drawing/2014/main" id="{88133268-0764-4383-9AE0-16BF28308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581025</xdr:colOff>
      <xdr:row>40</xdr:row>
      <xdr:rowOff>247650</xdr:rowOff>
    </xdr:from>
    <xdr:to>
      <xdr:col>21</xdr:col>
      <xdr:colOff>254454</xdr:colOff>
      <xdr:row>61</xdr:row>
      <xdr:rowOff>108858</xdr:rowOff>
    </xdr:to>
    <xdr:graphicFrame macro="">
      <xdr:nvGraphicFramePr>
        <xdr:cNvPr id="4" name="Chart 3">
          <a:extLst>
            <a:ext uri="{FF2B5EF4-FFF2-40B4-BE49-F238E27FC236}">
              <a16:creationId xmlns:a16="http://schemas.microsoft.com/office/drawing/2014/main" id="{693D95EE-746B-4BE0-9BA6-95B42CA5E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571500</xdr:colOff>
      <xdr:row>76</xdr:row>
      <xdr:rowOff>371475</xdr:rowOff>
    </xdr:from>
    <xdr:to>
      <xdr:col>21</xdr:col>
      <xdr:colOff>244929</xdr:colOff>
      <xdr:row>98</xdr:row>
      <xdr:rowOff>1361</xdr:rowOff>
    </xdr:to>
    <xdr:graphicFrame macro="">
      <xdr:nvGraphicFramePr>
        <xdr:cNvPr id="6" name="Chart 5">
          <a:extLst>
            <a:ext uri="{FF2B5EF4-FFF2-40B4-BE49-F238E27FC236}">
              <a16:creationId xmlns:a16="http://schemas.microsoft.com/office/drawing/2014/main" id="{3030A750-510A-4EEF-BEAB-9A1639F8D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590550</xdr:colOff>
      <xdr:row>76</xdr:row>
      <xdr:rowOff>333375</xdr:rowOff>
    </xdr:from>
    <xdr:to>
      <xdr:col>30</xdr:col>
      <xdr:colOff>266700</xdr:colOff>
      <xdr:row>97</xdr:row>
      <xdr:rowOff>153761</xdr:rowOff>
    </xdr:to>
    <xdr:graphicFrame macro="">
      <xdr:nvGraphicFramePr>
        <xdr:cNvPr id="7" name="Chart 6">
          <a:extLst>
            <a:ext uri="{FF2B5EF4-FFF2-40B4-BE49-F238E27FC236}">
              <a16:creationId xmlns:a16="http://schemas.microsoft.com/office/drawing/2014/main" id="{7AEB8DDF-4F26-4263-9008-CC45EC7D0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528637</xdr:colOff>
      <xdr:row>127</xdr:row>
      <xdr:rowOff>66675</xdr:rowOff>
    </xdr:from>
    <xdr:to>
      <xdr:col>15</xdr:col>
      <xdr:colOff>2662237</xdr:colOff>
      <xdr:row>149</xdr:row>
      <xdr:rowOff>9525</xdr:rowOff>
    </xdr:to>
    <xdr:graphicFrame macro="">
      <xdr:nvGraphicFramePr>
        <xdr:cNvPr id="2" name="Chart 1">
          <a:extLst>
            <a:ext uri="{FF2B5EF4-FFF2-40B4-BE49-F238E27FC236}">
              <a16:creationId xmlns:a16="http://schemas.microsoft.com/office/drawing/2014/main" id="{8DE1EA13-828E-41F7-8AEA-E74DCFFA15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315912</xdr:colOff>
      <xdr:row>151</xdr:row>
      <xdr:rowOff>133350</xdr:rowOff>
    </xdr:from>
    <xdr:to>
      <xdr:col>15</xdr:col>
      <xdr:colOff>2449512</xdr:colOff>
      <xdr:row>173</xdr:row>
      <xdr:rowOff>266700</xdr:rowOff>
    </xdr:to>
    <xdr:graphicFrame macro="">
      <xdr:nvGraphicFramePr>
        <xdr:cNvPr id="3" name="Chart 2">
          <a:extLst>
            <a:ext uri="{FF2B5EF4-FFF2-40B4-BE49-F238E27FC236}">
              <a16:creationId xmlns:a16="http://schemas.microsoft.com/office/drawing/2014/main" id="{E8BECC2A-ECC2-4B62-AE8F-4230582C9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171450</xdr:colOff>
      <xdr:row>176</xdr:row>
      <xdr:rowOff>53975</xdr:rowOff>
    </xdr:from>
    <xdr:to>
      <xdr:col>15</xdr:col>
      <xdr:colOff>2387600</xdr:colOff>
      <xdr:row>190</xdr:row>
      <xdr:rowOff>15875</xdr:rowOff>
    </xdr:to>
    <xdr:graphicFrame macro="">
      <xdr:nvGraphicFramePr>
        <xdr:cNvPr id="4" name="Chart 3">
          <a:extLst>
            <a:ext uri="{FF2B5EF4-FFF2-40B4-BE49-F238E27FC236}">
              <a16:creationId xmlns:a16="http://schemas.microsoft.com/office/drawing/2014/main" id="{746AE513-5E5C-4474-9E29-0F6E3756D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139700</xdr:colOff>
      <xdr:row>193</xdr:row>
      <xdr:rowOff>6351</xdr:rowOff>
    </xdr:from>
    <xdr:to>
      <xdr:col>15</xdr:col>
      <xdr:colOff>2486025</xdr:colOff>
      <xdr:row>208</xdr:row>
      <xdr:rowOff>114301</xdr:rowOff>
    </xdr:to>
    <xdr:graphicFrame macro="">
      <xdr:nvGraphicFramePr>
        <xdr:cNvPr id="5" name="Chart 4">
          <a:extLst>
            <a:ext uri="{FF2B5EF4-FFF2-40B4-BE49-F238E27FC236}">
              <a16:creationId xmlns:a16="http://schemas.microsoft.com/office/drawing/2014/main" id="{81EF9CC3-A4E9-468C-B1D3-8B92FB7D6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392112</xdr:colOff>
      <xdr:row>60</xdr:row>
      <xdr:rowOff>63500</xdr:rowOff>
    </xdr:from>
    <xdr:to>
      <xdr:col>19</xdr:col>
      <xdr:colOff>87312</xdr:colOff>
      <xdr:row>83</xdr:row>
      <xdr:rowOff>139700</xdr:rowOff>
    </xdr:to>
    <xdr:graphicFrame macro="">
      <xdr:nvGraphicFramePr>
        <xdr:cNvPr id="2" name="Chart 1">
          <a:extLst>
            <a:ext uri="{FF2B5EF4-FFF2-40B4-BE49-F238E27FC236}">
              <a16:creationId xmlns:a16="http://schemas.microsoft.com/office/drawing/2014/main" id="{59F46031-A399-41C3-AEA2-DDADDC1E65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682625</xdr:colOff>
      <xdr:row>86</xdr:row>
      <xdr:rowOff>9525</xdr:rowOff>
    </xdr:from>
    <xdr:to>
      <xdr:col>18</xdr:col>
      <xdr:colOff>682625</xdr:colOff>
      <xdr:row>100</xdr:row>
      <xdr:rowOff>82550</xdr:rowOff>
    </xdr:to>
    <xdr:graphicFrame macro="">
      <xdr:nvGraphicFramePr>
        <xdr:cNvPr id="3" name="Chart 2">
          <a:extLst>
            <a:ext uri="{FF2B5EF4-FFF2-40B4-BE49-F238E27FC236}">
              <a16:creationId xmlns:a16="http://schemas.microsoft.com/office/drawing/2014/main" id="{83A82B34-A062-46C2-8300-7A811A715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Team Colors">
      <a:dk1>
        <a:sysClr val="windowText" lastClr="000000"/>
      </a:dk1>
      <a:lt1>
        <a:sysClr val="window" lastClr="FFFFFF"/>
      </a:lt1>
      <a:dk2>
        <a:srgbClr val="556270"/>
      </a:dk2>
      <a:lt2>
        <a:srgbClr val="EEECE1"/>
      </a:lt2>
      <a:accent1>
        <a:srgbClr val="AF272F"/>
      </a:accent1>
      <a:accent2>
        <a:srgbClr val="F44E39"/>
      </a:accent2>
      <a:accent3>
        <a:srgbClr val="C1D82F"/>
      </a:accent3>
      <a:accent4>
        <a:srgbClr val="1CBECA"/>
      </a:accent4>
      <a:accent5>
        <a:srgbClr val="556270"/>
      </a:accent5>
      <a:accent6>
        <a:srgbClr val="FFFFFF"/>
      </a:accent6>
      <a:hlink>
        <a:srgbClr val="000000"/>
      </a:hlink>
      <a:folHlink>
        <a:srgbClr val="1F49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jwang@b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F34"/>
  <sheetViews>
    <sheetView showGridLines="0" tabSelected="1" workbookViewId="0"/>
  </sheetViews>
  <sheetFormatPr defaultColWidth="8.59765625" defaultRowHeight="13.2" x14ac:dyDescent="0.25"/>
  <cols>
    <col min="1" max="1" width="2.5" style="30" customWidth="1"/>
    <col min="2" max="2" width="3.69921875" style="31" customWidth="1"/>
    <col min="3" max="3" width="28.296875" style="32" customWidth="1"/>
    <col min="4" max="4" width="20.59765625" style="32" customWidth="1"/>
    <col min="5" max="5" width="62.59765625" style="32" customWidth="1"/>
    <col min="6" max="6" width="36.19921875" style="32" customWidth="1"/>
    <col min="7" max="16384" width="8.59765625" style="32"/>
  </cols>
  <sheetData>
    <row r="1" spans="1:6" ht="19.95" x14ac:dyDescent="0.25">
      <c r="C1" s="150" t="s">
        <v>352</v>
      </c>
    </row>
    <row r="3" spans="1:6" s="183" customFormat="1" ht="141.44999999999999" customHeight="1" x14ac:dyDescent="0.3">
      <c r="A3" s="180"/>
      <c r="B3" s="181"/>
      <c r="C3" s="274" t="s">
        <v>354</v>
      </c>
      <c r="D3" s="274"/>
      <c r="E3" s="274"/>
      <c r="F3" s="182"/>
    </row>
    <row r="4" spans="1:6" s="183" customFormat="1" ht="22.5" customHeight="1" x14ac:dyDescent="0.3">
      <c r="A4" s="180"/>
      <c r="B4" s="181"/>
      <c r="C4" s="184">
        <v>44736</v>
      </c>
      <c r="D4" s="35"/>
      <c r="E4" s="35"/>
      <c r="F4" s="182"/>
    </row>
    <row r="5" spans="1:6" s="183" customFormat="1" ht="24.75" customHeight="1" x14ac:dyDescent="0.35">
      <c r="A5" s="180"/>
      <c r="B5" s="181"/>
      <c r="C5" s="185"/>
      <c r="D5" s="35"/>
      <c r="E5" s="35"/>
      <c r="F5" s="182"/>
    </row>
    <row r="6" spans="1:6" s="183" customFormat="1" ht="25.05" customHeight="1" x14ac:dyDescent="0.3">
      <c r="A6" s="180"/>
      <c r="B6" s="181"/>
      <c r="C6" s="279" t="s">
        <v>251</v>
      </c>
      <c r="D6" s="279"/>
      <c r="E6" s="177" t="s">
        <v>61</v>
      </c>
    </row>
    <row r="7" spans="1:6" s="189" customFormat="1" ht="20.100000000000001" customHeight="1" x14ac:dyDescent="0.3">
      <c r="A7" s="186"/>
      <c r="B7" s="187"/>
      <c r="C7" s="275" t="s">
        <v>257</v>
      </c>
      <c r="D7" s="275"/>
      <c r="E7" s="188" t="s">
        <v>250</v>
      </c>
      <c r="F7" s="33"/>
    </row>
    <row r="8" spans="1:6" s="189" customFormat="1" ht="20.100000000000001" customHeight="1" x14ac:dyDescent="0.3">
      <c r="A8" s="186"/>
      <c r="B8" s="187"/>
      <c r="C8" s="276" t="s">
        <v>347</v>
      </c>
      <c r="D8" s="276"/>
      <c r="E8" s="188" t="s">
        <v>348</v>
      </c>
      <c r="F8" s="33"/>
    </row>
    <row r="9" spans="1:6" s="189" customFormat="1" ht="20.100000000000001" customHeight="1" x14ac:dyDescent="0.3">
      <c r="A9" s="186"/>
      <c r="B9" s="187"/>
      <c r="C9" s="277" t="s">
        <v>258</v>
      </c>
      <c r="D9" s="277"/>
      <c r="E9" s="188" t="s">
        <v>253</v>
      </c>
      <c r="F9" s="33"/>
    </row>
    <row r="10" spans="1:6" s="189" customFormat="1" ht="20.100000000000001" customHeight="1" x14ac:dyDescent="0.3">
      <c r="A10" s="186"/>
      <c r="B10" s="187"/>
      <c r="C10" s="280" t="s">
        <v>256</v>
      </c>
      <c r="D10" s="280"/>
      <c r="E10" s="190" t="s">
        <v>261</v>
      </c>
      <c r="F10" s="33"/>
    </row>
    <row r="11" spans="1:6" s="189" customFormat="1" ht="20.100000000000001" customHeight="1" x14ac:dyDescent="0.3">
      <c r="A11" s="186"/>
      <c r="B11" s="187"/>
      <c r="C11" s="281" t="s">
        <v>259</v>
      </c>
      <c r="D11" s="281"/>
      <c r="E11" s="188" t="s">
        <v>260</v>
      </c>
      <c r="F11" s="33"/>
    </row>
    <row r="12" spans="1:6" s="189" customFormat="1" ht="20.100000000000001" customHeight="1" x14ac:dyDescent="0.3">
      <c r="A12" s="186"/>
      <c r="B12" s="187"/>
      <c r="C12" s="275" t="s">
        <v>262</v>
      </c>
      <c r="D12" s="275"/>
      <c r="E12" s="188" t="s">
        <v>263</v>
      </c>
      <c r="F12" s="33"/>
    </row>
    <row r="13" spans="1:6" s="189" customFormat="1" ht="20.100000000000001" customHeight="1" x14ac:dyDescent="0.3">
      <c r="A13" s="186"/>
      <c r="B13" s="187"/>
      <c r="C13" s="276" t="s">
        <v>264</v>
      </c>
      <c r="D13" s="276"/>
      <c r="E13" s="188" t="s">
        <v>265</v>
      </c>
      <c r="F13" s="33"/>
    </row>
    <row r="14" spans="1:6" s="189" customFormat="1" ht="20.100000000000001" customHeight="1" x14ac:dyDescent="0.3">
      <c r="A14" s="186"/>
      <c r="B14" s="187"/>
      <c r="C14" s="282" t="s">
        <v>266</v>
      </c>
      <c r="D14" s="282"/>
      <c r="E14" s="188" t="s">
        <v>267</v>
      </c>
      <c r="F14" s="33"/>
    </row>
    <row r="15" spans="1:6" s="189" customFormat="1" ht="20.100000000000001" customHeight="1" x14ac:dyDescent="0.25">
      <c r="A15" s="186"/>
      <c r="B15" s="187"/>
      <c r="C15" s="278" t="s">
        <v>268</v>
      </c>
      <c r="D15" s="278"/>
      <c r="E15" s="188" t="s">
        <v>269</v>
      </c>
      <c r="F15" s="33"/>
    </row>
    <row r="16" spans="1:6" s="189" customFormat="1" ht="13.8" x14ac:dyDescent="0.25">
      <c r="A16" s="186"/>
      <c r="B16" s="187"/>
      <c r="C16" s="191"/>
      <c r="D16" s="192"/>
      <c r="F16" s="33"/>
    </row>
    <row r="17" spans="1:4" s="183" customFormat="1" ht="13.8" x14ac:dyDescent="0.25">
      <c r="A17" s="180"/>
      <c r="B17" s="181"/>
      <c r="D17" s="33"/>
    </row>
    <row r="18" spans="1:4" s="183" customFormat="1" ht="13.8" x14ac:dyDescent="0.25">
      <c r="A18" s="180"/>
      <c r="B18" s="181"/>
      <c r="D18" s="33"/>
    </row>
    <row r="19" spans="1:4" s="183" customFormat="1" ht="13.8" x14ac:dyDescent="0.25">
      <c r="A19" s="180"/>
      <c r="B19" s="181"/>
      <c r="D19" s="33"/>
    </row>
    <row r="20" spans="1:4" s="183" customFormat="1" ht="13.8" x14ac:dyDescent="0.25">
      <c r="A20" s="180"/>
      <c r="B20" s="181"/>
    </row>
    <row r="21" spans="1:4" s="183" customFormat="1" ht="13.8" x14ac:dyDescent="0.25">
      <c r="A21" s="180"/>
      <c r="B21" s="181"/>
    </row>
    <row r="22" spans="1:4" s="183" customFormat="1" ht="13.8" x14ac:dyDescent="0.25">
      <c r="A22" s="180"/>
      <c r="B22" s="181"/>
    </row>
    <row r="23" spans="1:4" s="183" customFormat="1" ht="13.8" x14ac:dyDescent="0.25">
      <c r="A23" s="180"/>
      <c r="B23" s="181"/>
    </row>
    <row r="24" spans="1:4" s="183" customFormat="1" ht="13.8" x14ac:dyDescent="0.25">
      <c r="A24" s="180"/>
      <c r="B24" s="181"/>
      <c r="C24" s="193" t="s">
        <v>64</v>
      </c>
    </row>
    <row r="25" spans="1:4" s="183" customFormat="1" ht="13.8" x14ac:dyDescent="0.25">
      <c r="A25" s="180"/>
      <c r="B25" s="181"/>
      <c r="C25" s="194" t="s">
        <v>331</v>
      </c>
    </row>
    <row r="26" spans="1:4" s="183" customFormat="1" ht="13.8" x14ac:dyDescent="0.25">
      <c r="A26" s="180"/>
      <c r="B26" s="181"/>
      <c r="C26" s="183" t="s">
        <v>63</v>
      </c>
    </row>
    <row r="27" spans="1:4" s="183" customFormat="1" ht="13.8" x14ac:dyDescent="0.25">
      <c r="A27" s="180"/>
      <c r="B27" s="181"/>
      <c r="C27" s="34" t="s">
        <v>332</v>
      </c>
    </row>
    <row r="28" spans="1:4" s="183" customFormat="1" ht="13.8" x14ac:dyDescent="0.25">
      <c r="A28" s="180"/>
      <c r="B28" s="181"/>
      <c r="C28" s="34"/>
    </row>
    <row r="29" spans="1:4" s="183" customFormat="1" ht="13.8" x14ac:dyDescent="0.25">
      <c r="A29" s="180"/>
      <c r="B29" s="181"/>
      <c r="C29" s="193" t="s">
        <v>65</v>
      </c>
    </row>
    <row r="30" spans="1:4" s="183" customFormat="1" ht="13.8" x14ac:dyDescent="0.25">
      <c r="A30" s="180"/>
      <c r="B30" s="181"/>
      <c r="C30" s="194" t="s">
        <v>333</v>
      </c>
    </row>
    <row r="31" spans="1:4" s="183" customFormat="1" ht="13.8" x14ac:dyDescent="0.25">
      <c r="A31" s="180"/>
      <c r="B31" s="181"/>
      <c r="C31" s="183" t="s">
        <v>62</v>
      </c>
    </row>
    <row r="32" spans="1:4" s="183" customFormat="1" ht="13.8" x14ac:dyDescent="0.25">
      <c r="A32" s="180"/>
      <c r="B32" s="181"/>
      <c r="C32" s="194"/>
    </row>
    <row r="33" spans="1:2" s="183" customFormat="1" ht="13.8" x14ac:dyDescent="0.25">
      <c r="A33" s="180"/>
      <c r="B33" s="181"/>
    </row>
    <row r="34" spans="1:2" s="183" customFormat="1" ht="13.8" x14ac:dyDescent="0.25">
      <c r="A34" s="180"/>
      <c r="B34" s="181"/>
    </row>
  </sheetData>
  <mergeCells count="11">
    <mergeCell ref="C3:E3"/>
    <mergeCell ref="C7:D7"/>
    <mergeCell ref="C8:D8"/>
    <mergeCell ref="C9:D9"/>
    <mergeCell ref="C15:D15"/>
    <mergeCell ref="C6:D6"/>
    <mergeCell ref="C10:D10"/>
    <mergeCell ref="C11:D11"/>
    <mergeCell ref="C12:D12"/>
    <mergeCell ref="C13:D13"/>
    <mergeCell ref="C14:D14"/>
  </mergeCells>
  <hyperlinks>
    <hyperlink ref="C2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L84"/>
  <sheetViews>
    <sheetView showGridLines="0" workbookViewId="0"/>
  </sheetViews>
  <sheetFormatPr defaultColWidth="9.19921875" defaultRowHeight="13.8" x14ac:dyDescent="0.25"/>
  <cols>
    <col min="1" max="1" width="2.5" style="178" customWidth="1"/>
    <col min="2" max="2" width="4.5" style="37" customWidth="1"/>
    <col min="3" max="3" width="20.59765625" style="39" customWidth="1"/>
    <col min="4" max="4" width="85.19921875" style="39" customWidth="1"/>
    <col min="5" max="5" width="42.19921875" style="39" customWidth="1"/>
    <col min="6" max="8" width="12.19921875" style="40" customWidth="1"/>
    <col min="9" max="9" width="9.19921875" style="41" customWidth="1"/>
    <col min="10" max="10" width="27.19921875" style="41" customWidth="1"/>
    <col min="11" max="11" width="12.59765625" style="41" customWidth="1"/>
    <col min="12" max="12" width="74.5" style="41" customWidth="1"/>
    <col min="13" max="16384" width="9.19921875" style="39"/>
  </cols>
  <sheetData>
    <row r="1" spans="3:12" ht="21" x14ac:dyDescent="0.4">
      <c r="C1" s="149" t="s">
        <v>252</v>
      </c>
      <c r="D1" s="38"/>
    </row>
    <row r="2" spans="3:12" ht="17.399999999999999" x14ac:dyDescent="0.3">
      <c r="C2" s="42"/>
      <c r="D2" s="38"/>
    </row>
    <row r="3" spans="3:12" x14ac:dyDescent="0.25">
      <c r="C3" s="283" t="s">
        <v>78</v>
      </c>
      <c r="D3" s="283" t="s">
        <v>239</v>
      </c>
      <c r="E3" s="283" t="s">
        <v>242</v>
      </c>
      <c r="F3" s="47" t="s">
        <v>291</v>
      </c>
      <c r="G3" s="48"/>
      <c r="H3" s="48"/>
    </row>
    <row r="4" spans="3:12" ht="16.5" customHeight="1" x14ac:dyDescent="0.25">
      <c r="C4" s="284"/>
      <c r="D4" s="284"/>
      <c r="E4" s="284"/>
      <c r="F4" s="49" t="s">
        <v>235</v>
      </c>
      <c r="G4" s="50" t="s">
        <v>236</v>
      </c>
      <c r="H4" s="50" t="s">
        <v>237</v>
      </c>
      <c r="I4" s="43" t="s">
        <v>79</v>
      </c>
      <c r="J4" s="43" t="s">
        <v>20</v>
      </c>
      <c r="K4" s="43" t="s">
        <v>21</v>
      </c>
      <c r="L4" s="43" t="s">
        <v>22</v>
      </c>
    </row>
    <row r="5" spans="3:12" x14ac:dyDescent="0.25">
      <c r="C5" s="51" t="s">
        <v>23</v>
      </c>
      <c r="D5" s="45" t="s">
        <v>363</v>
      </c>
      <c r="E5" s="44" t="s">
        <v>68</v>
      </c>
      <c r="F5" s="46"/>
      <c r="G5" s="46" t="s">
        <v>238</v>
      </c>
      <c r="H5" s="46"/>
      <c r="I5" s="41" t="s">
        <v>80</v>
      </c>
      <c r="J5" s="41" t="s">
        <v>3</v>
      </c>
      <c r="K5" s="41" t="s">
        <v>33</v>
      </c>
      <c r="L5" s="41" t="s">
        <v>34</v>
      </c>
    </row>
    <row r="6" spans="3:12" x14ac:dyDescent="0.25">
      <c r="C6" s="52" t="s">
        <v>24</v>
      </c>
      <c r="D6" s="45" t="s">
        <v>292</v>
      </c>
      <c r="E6" s="44" t="s">
        <v>68</v>
      </c>
      <c r="F6" s="46"/>
      <c r="G6" s="46" t="s">
        <v>238</v>
      </c>
      <c r="H6" s="46"/>
      <c r="I6" s="41" t="s">
        <v>80</v>
      </c>
      <c r="J6" s="41" t="s">
        <v>36</v>
      </c>
      <c r="K6" s="41" t="s">
        <v>33</v>
      </c>
      <c r="L6" s="41" t="s">
        <v>150</v>
      </c>
    </row>
    <row r="7" spans="3:12" x14ac:dyDescent="0.25">
      <c r="C7" s="52" t="s">
        <v>25</v>
      </c>
      <c r="D7" s="45" t="s">
        <v>293</v>
      </c>
      <c r="E7" s="44" t="s">
        <v>68</v>
      </c>
      <c r="F7" s="46"/>
      <c r="G7" s="46" t="s">
        <v>238</v>
      </c>
      <c r="H7" s="46"/>
      <c r="I7" s="41" t="s">
        <v>80</v>
      </c>
      <c r="J7" s="41" t="s">
        <v>35</v>
      </c>
      <c r="K7" s="41" t="s">
        <v>33</v>
      </c>
      <c r="L7" s="41" t="s">
        <v>151</v>
      </c>
    </row>
    <row r="8" spans="3:12" x14ac:dyDescent="0.25">
      <c r="C8" s="52" t="s">
        <v>26</v>
      </c>
      <c r="D8" s="45" t="s">
        <v>294</v>
      </c>
      <c r="E8" s="44" t="s">
        <v>68</v>
      </c>
      <c r="F8" s="46"/>
      <c r="G8" s="46" t="s">
        <v>238</v>
      </c>
      <c r="H8" s="46"/>
      <c r="I8" s="41" t="s">
        <v>80</v>
      </c>
      <c r="J8" s="41" t="s">
        <v>35</v>
      </c>
      <c r="K8" s="41" t="s">
        <v>33</v>
      </c>
      <c r="L8" s="41" t="s">
        <v>152</v>
      </c>
    </row>
    <row r="9" spans="3:12" x14ac:dyDescent="0.25">
      <c r="C9" s="53" t="s">
        <v>254</v>
      </c>
      <c r="D9" s="45" t="s">
        <v>322</v>
      </c>
      <c r="E9" s="44" t="s">
        <v>76</v>
      </c>
      <c r="F9" s="46" t="s">
        <v>238</v>
      </c>
      <c r="G9" s="46"/>
      <c r="H9" s="46"/>
      <c r="I9" s="41" t="s">
        <v>81</v>
      </c>
      <c r="J9" s="41" t="s">
        <v>52</v>
      </c>
      <c r="K9" s="41" t="s">
        <v>33</v>
      </c>
      <c r="L9" s="41" t="s">
        <v>148</v>
      </c>
    </row>
    <row r="10" spans="3:12" x14ac:dyDescent="0.25">
      <c r="C10" s="53" t="s">
        <v>255</v>
      </c>
      <c r="D10" s="45" t="s">
        <v>323</v>
      </c>
      <c r="E10" s="44" t="s">
        <v>76</v>
      </c>
      <c r="F10" s="46" t="s">
        <v>238</v>
      </c>
      <c r="G10" s="46"/>
      <c r="H10" s="46"/>
      <c r="I10" s="41" t="s">
        <v>80</v>
      </c>
      <c r="J10" s="41" t="s">
        <v>52</v>
      </c>
      <c r="K10" s="41" t="s">
        <v>33</v>
      </c>
      <c r="L10" s="41" t="s">
        <v>149</v>
      </c>
    </row>
    <row r="11" spans="3:12" x14ac:dyDescent="0.25">
      <c r="C11" s="54" t="s">
        <v>27</v>
      </c>
      <c r="D11" s="45" t="s">
        <v>325</v>
      </c>
      <c r="E11" s="44" t="s">
        <v>68</v>
      </c>
      <c r="F11" s="46"/>
      <c r="G11" s="46" t="s">
        <v>238</v>
      </c>
      <c r="H11" s="46"/>
      <c r="I11" s="41" t="s">
        <v>80</v>
      </c>
      <c r="J11" s="41" t="s">
        <v>37</v>
      </c>
      <c r="K11" s="41" t="s">
        <v>33</v>
      </c>
      <c r="L11" s="41" t="s">
        <v>148</v>
      </c>
    </row>
    <row r="12" spans="3:12" ht="15" customHeight="1" x14ac:dyDescent="0.25">
      <c r="C12" s="54" t="s">
        <v>28</v>
      </c>
      <c r="D12" s="195" t="s">
        <v>324</v>
      </c>
      <c r="E12" s="44" t="s">
        <v>68</v>
      </c>
      <c r="F12" s="46"/>
      <c r="G12" s="46" t="s">
        <v>238</v>
      </c>
      <c r="H12" s="46"/>
      <c r="I12" s="41" t="s">
        <v>80</v>
      </c>
      <c r="J12" s="41" t="s">
        <v>37</v>
      </c>
      <c r="K12" s="41" t="s">
        <v>33</v>
      </c>
      <c r="L12" s="41" t="s">
        <v>149</v>
      </c>
    </row>
    <row r="13" spans="3:12" x14ac:dyDescent="0.25">
      <c r="C13" s="55" t="s">
        <v>29</v>
      </c>
      <c r="D13" s="45" t="s">
        <v>328</v>
      </c>
      <c r="E13" s="44" t="s">
        <v>77</v>
      </c>
      <c r="F13" s="46" t="s">
        <v>238</v>
      </c>
      <c r="G13" s="46"/>
      <c r="H13" s="46"/>
      <c r="I13" s="41" t="s">
        <v>81</v>
      </c>
      <c r="J13" s="41" t="s">
        <v>52</v>
      </c>
      <c r="K13" s="41" t="s">
        <v>33</v>
      </c>
      <c r="L13" s="41" t="s">
        <v>148</v>
      </c>
    </row>
    <row r="14" spans="3:12" x14ac:dyDescent="0.25">
      <c r="C14" s="55" t="s">
        <v>30</v>
      </c>
      <c r="D14" s="45" t="s">
        <v>327</v>
      </c>
      <c r="E14" s="44" t="s">
        <v>77</v>
      </c>
      <c r="F14" s="46" t="s">
        <v>238</v>
      </c>
      <c r="G14" s="46"/>
      <c r="H14" s="46"/>
      <c r="I14" s="41" t="s">
        <v>80</v>
      </c>
      <c r="J14" s="41" t="s">
        <v>52</v>
      </c>
      <c r="K14" s="41" t="s">
        <v>33</v>
      </c>
      <c r="L14" s="41" t="s">
        <v>149</v>
      </c>
    </row>
    <row r="15" spans="3:12" x14ac:dyDescent="0.25">
      <c r="C15" s="51" t="s">
        <v>31</v>
      </c>
      <c r="D15" s="45" t="s">
        <v>349</v>
      </c>
      <c r="E15" s="44" t="s">
        <v>389</v>
      </c>
      <c r="F15" s="46" t="s">
        <v>238</v>
      </c>
      <c r="G15" s="46"/>
      <c r="H15" s="46"/>
      <c r="I15" s="41" t="s">
        <v>81</v>
      </c>
      <c r="J15" s="41" t="s">
        <v>52</v>
      </c>
      <c r="K15" s="41" t="s">
        <v>33</v>
      </c>
      <c r="L15" s="41" t="s">
        <v>148</v>
      </c>
    </row>
    <row r="16" spans="3:12" x14ac:dyDescent="0.25">
      <c r="C16" s="51" t="s">
        <v>32</v>
      </c>
      <c r="D16" s="45" t="s">
        <v>350</v>
      </c>
      <c r="E16" s="44" t="s">
        <v>390</v>
      </c>
      <c r="F16" s="46" t="s">
        <v>238</v>
      </c>
      <c r="G16" s="46"/>
      <c r="H16" s="46"/>
      <c r="I16" s="41" t="s">
        <v>80</v>
      </c>
      <c r="J16" s="41" t="s">
        <v>52</v>
      </c>
      <c r="K16" s="41" t="s">
        <v>33</v>
      </c>
      <c r="L16" s="41" t="s">
        <v>149</v>
      </c>
    </row>
    <row r="17" spans="3:12" x14ac:dyDescent="0.25">
      <c r="C17" s="52" t="s">
        <v>353</v>
      </c>
      <c r="D17" s="45" t="s">
        <v>356</v>
      </c>
      <c r="E17" s="44" t="s">
        <v>68</v>
      </c>
      <c r="F17" s="46"/>
      <c r="G17" s="46" t="s">
        <v>238</v>
      </c>
      <c r="H17" s="46" t="s">
        <v>238</v>
      </c>
    </row>
    <row r="18" spans="3:12" x14ac:dyDescent="0.25">
      <c r="C18" s="52" t="s">
        <v>353</v>
      </c>
      <c r="D18" s="45" t="s">
        <v>307</v>
      </c>
      <c r="E18" s="44" t="s">
        <v>68</v>
      </c>
      <c r="F18" s="46"/>
      <c r="G18" s="46" t="s">
        <v>238</v>
      </c>
      <c r="H18" s="46"/>
    </row>
    <row r="19" spans="3:12" x14ac:dyDescent="0.25">
      <c r="C19" s="52" t="s">
        <v>353</v>
      </c>
      <c r="D19" s="45" t="s">
        <v>391</v>
      </c>
      <c r="E19" s="44" t="s">
        <v>68</v>
      </c>
      <c r="F19" s="46"/>
      <c r="G19" s="46" t="s">
        <v>238</v>
      </c>
      <c r="H19" s="46"/>
    </row>
    <row r="20" spans="3:12" x14ac:dyDescent="0.25">
      <c r="C20" s="52" t="s">
        <v>353</v>
      </c>
      <c r="D20" s="45" t="s">
        <v>229</v>
      </c>
      <c r="E20" s="44" t="s">
        <v>68</v>
      </c>
      <c r="F20" s="46"/>
      <c r="G20" s="46" t="s">
        <v>238</v>
      </c>
      <c r="H20" s="46"/>
      <c r="I20" s="41" t="s">
        <v>98</v>
      </c>
      <c r="J20" s="41" t="s">
        <v>35</v>
      </c>
      <c r="K20" s="41" t="s">
        <v>33</v>
      </c>
      <c r="L20" s="41" t="s">
        <v>69</v>
      </c>
    </row>
    <row r="21" spans="3:12" x14ac:dyDescent="0.25">
      <c r="C21" s="52" t="s">
        <v>353</v>
      </c>
      <c r="D21" s="45" t="s">
        <v>228</v>
      </c>
      <c r="E21" s="44" t="s">
        <v>68</v>
      </c>
      <c r="F21" s="46"/>
      <c r="G21" s="46" t="s">
        <v>238</v>
      </c>
      <c r="H21" s="46"/>
      <c r="I21" s="41" t="s">
        <v>90</v>
      </c>
      <c r="J21" s="41" t="s">
        <v>35</v>
      </c>
      <c r="K21" s="41" t="s">
        <v>33</v>
      </c>
      <c r="L21" s="41" t="s">
        <v>70</v>
      </c>
    </row>
    <row r="22" spans="3:12" x14ac:dyDescent="0.25">
      <c r="C22" s="52" t="s">
        <v>71</v>
      </c>
      <c r="D22" s="45" t="s">
        <v>456</v>
      </c>
      <c r="E22" s="44" t="s">
        <v>77</v>
      </c>
      <c r="F22" s="46" t="s">
        <v>238</v>
      </c>
      <c r="G22" s="46"/>
      <c r="H22" s="46"/>
      <c r="I22" s="41" t="s">
        <v>82</v>
      </c>
      <c r="J22" s="41" t="s">
        <v>37</v>
      </c>
      <c r="K22" s="41" t="s">
        <v>33</v>
      </c>
      <c r="L22" s="41" t="s">
        <v>144</v>
      </c>
    </row>
    <row r="23" spans="3:12" x14ac:dyDescent="0.25">
      <c r="C23" s="52" t="s">
        <v>71</v>
      </c>
      <c r="D23" s="45" t="s">
        <v>426</v>
      </c>
      <c r="E23" s="44" t="s">
        <v>77</v>
      </c>
      <c r="F23" s="46" t="s">
        <v>238</v>
      </c>
      <c r="G23" s="46"/>
      <c r="H23" s="46"/>
      <c r="I23" s="41" t="s">
        <v>91</v>
      </c>
      <c r="J23" s="41" t="s">
        <v>37</v>
      </c>
      <c r="K23" s="41" t="s">
        <v>33</v>
      </c>
      <c r="L23" s="41" t="s">
        <v>142</v>
      </c>
    </row>
    <row r="24" spans="3:12" x14ac:dyDescent="0.25">
      <c r="C24" s="52" t="s">
        <v>71</v>
      </c>
      <c r="D24" s="45" t="s">
        <v>216</v>
      </c>
      <c r="E24" s="44" t="s">
        <v>234</v>
      </c>
      <c r="F24" s="46" t="s">
        <v>238</v>
      </c>
      <c r="G24" s="46"/>
      <c r="H24" s="46"/>
      <c r="I24" s="41" t="s">
        <v>92</v>
      </c>
      <c r="J24" s="41" t="s">
        <v>37</v>
      </c>
      <c r="K24" s="41" t="s">
        <v>33</v>
      </c>
      <c r="L24" s="41" t="s">
        <v>144</v>
      </c>
    </row>
    <row r="25" spans="3:12" x14ac:dyDescent="0.25">
      <c r="C25" s="52" t="s">
        <v>71</v>
      </c>
      <c r="D25" s="45" t="s">
        <v>338</v>
      </c>
      <c r="E25" s="44" t="s">
        <v>234</v>
      </c>
      <c r="F25" s="46" t="s">
        <v>238</v>
      </c>
      <c r="G25" s="46"/>
      <c r="H25" s="46"/>
      <c r="I25" s="41" t="s">
        <v>93</v>
      </c>
      <c r="J25" s="41" t="s">
        <v>37</v>
      </c>
      <c r="K25" s="41" t="s">
        <v>33</v>
      </c>
      <c r="L25" s="41" t="s">
        <v>142</v>
      </c>
    </row>
    <row r="26" spans="3:12" x14ac:dyDescent="0.25">
      <c r="C26" s="52" t="s">
        <v>71</v>
      </c>
      <c r="D26" s="45" t="s">
        <v>309</v>
      </c>
      <c r="E26" s="44" t="s">
        <v>68</v>
      </c>
      <c r="F26" s="46"/>
      <c r="G26" s="46" t="s">
        <v>238</v>
      </c>
      <c r="H26" s="46"/>
      <c r="I26" s="41" t="s">
        <v>94</v>
      </c>
      <c r="J26" s="41" t="s">
        <v>37</v>
      </c>
      <c r="K26" s="41" t="s">
        <v>33</v>
      </c>
      <c r="L26" s="41" t="s">
        <v>144</v>
      </c>
    </row>
    <row r="27" spans="3:12" x14ac:dyDescent="0.25">
      <c r="C27" s="52" t="s">
        <v>71</v>
      </c>
      <c r="D27" s="45" t="s">
        <v>337</v>
      </c>
      <c r="E27" s="44" t="s">
        <v>68</v>
      </c>
      <c r="F27" s="46"/>
      <c r="G27" s="46" t="s">
        <v>238</v>
      </c>
      <c r="H27" s="46"/>
      <c r="I27" s="41" t="s">
        <v>95</v>
      </c>
      <c r="J27" s="41" t="s">
        <v>37</v>
      </c>
      <c r="K27" s="41" t="s">
        <v>33</v>
      </c>
      <c r="L27" s="41" t="s">
        <v>142</v>
      </c>
    </row>
    <row r="28" spans="3:12" x14ac:dyDescent="0.25">
      <c r="C28" s="52" t="s">
        <v>71</v>
      </c>
      <c r="D28" s="45" t="s">
        <v>271</v>
      </c>
      <c r="E28" s="44" t="s">
        <v>240</v>
      </c>
      <c r="F28" s="46"/>
      <c r="G28" s="46" t="s">
        <v>238</v>
      </c>
      <c r="H28" s="46"/>
      <c r="I28" s="41" t="s">
        <v>96</v>
      </c>
      <c r="J28" s="41" t="s">
        <v>67</v>
      </c>
      <c r="K28" s="41" t="s">
        <v>33</v>
      </c>
      <c r="L28" s="41" t="s">
        <v>145</v>
      </c>
    </row>
    <row r="29" spans="3:12" x14ac:dyDescent="0.25">
      <c r="C29" s="52" t="s">
        <v>71</v>
      </c>
      <c r="D29" s="45" t="s">
        <v>272</v>
      </c>
      <c r="E29" s="44" t="s">
        <v>68</v>
      </c>
      <c r="F29" s="46"/>
      <c r="G29" s="46" t="s">
        <v>238</v>
      </c>
      <c r="H29" s="46"/>
      <c r="I29" s="41" t="s">
        <v>97</v>
      </c>
      <c r="J29" s="41" t="s">
        <v>67</v>
      </c>
      <c r="K29" s="41" t="s">
        <v>33</v>
      </c>
      <c r="L29" s="41" t="s">
        <v>145</v>
      </c>
    </row>
    <row r="30" spans="3:12" x14ac:dyDescent="0.25">
      <c r="C30" s="52" t="s">
        <v>72</v>
      </c>
      <c r="D30" s="45" t="s">
        <v>457</v>
      </c>
      <c r="E30" s="44" t="s">
        <v>77</v>
      </c>
      <c r="F30" s="46" t="s">
        <v>238</v>
      </c>
      <c r="G30" s="46"/>
      <c r="H30" s="46"/>
      <c r="I30" s="41" t="s">
        <v>82</v>
      </c>
      <c r="J30" s="41" t="s">
        <v>37</v>
      </c>
      <c r="K30" s="41" t="s">
        <v>33</v>
      </c>
      <c r="L30" s="41" t="s">
        <v>146</v>
      </c>
    </row>
    <row r="31" spans="3:12" x14ac:dyDescent="0.25">
      <c r="C31" s="52" t="s">
        <v>72</v>
      </c>
      <c r="D31" s="45" t="s">
        <v>427</v>
      </c>
      <c r="E31" s="44" t="s">
        <v>77</v>
      </c>
      <c r="F31" s="46" t="s">
        <v>238</v>
      </c>
      <c r="G31" s="46"/>
      <c r="H31" s="46"/>
      <c r="I31" s="41" t="s">
        <v>83</v>
      </c>
      <c r="J31" s="41" t="s">
        <v>37</v>
      </c>
      <c r="K31" s="41" t="s">
        <v>33</v>
      </c>
      <c r="L31" s="41" t="s">
        <v>143</v>
      </c>
    </row>
    <row r="32" spans="3:12" x14ac:dyDescent="0.25">
      <c r="C32" s="52" t="s">
        <v>72</v>
      </c>
      <c r="D32" s="45" t="s">
        <v>224</v>
      </c>
      <c r="E32" s="44" t="s">
        <v>234</v>
      </c>
      <c r="F32" s="46" t="s">
        <v>238</v>
      </c>
      <c r="G32" s="46"/>
      <c r="H32" s="46"/>
      <c r="I32" s="41" t="s">
        <v>84</v>
      </c>
      <c r="J32" s="41" t="s">
        <v>37</v>
      </c>
      <c r="K32" s="41" t="s">
        <v>33</v>
      </c>
      <c r="L32" s="41" t="s">
        <v>146</v>
      </c>
    </row>
    <row r="33" spans="3:12" x14ac:dyDescent="0.25">
      <c r="C33" s="52" t="s">
        <v>72</v>
      </c>
      <c r="D33" s="45" t="s">
        <v>341</v>
      </c>
      <c r="E33" s="44" t="s">
        <v>234</v>
      </c>
      <c r="F33" s="46" t="s">
        <v>238</v>
      </c>
      <c r="G33" s="46"/>
      <c r="H33" s="46"/>
      <c r="I33" s="41" t="s">
        <v>85</v>
      </c>
      <c r="J33" s="41" t="s">
        <v>37</v>
      </c>
      <c r="K33" s="41" t="s">
        <v>33</v>
      </c>
      <c r="L33" s="41" t="s">
        <v>143</v>
      </c>
    </row>
    <row r="34" spans="3:12" x14ac:dyDescent="0.25">
      <c r="C34" s="52" t="s">
        <v>72</v>
      </c>
      <c r="D34" s="45" t="s">
        <v>310</v>
      </c>
      <c r="E34" s="44" t="s">
        <v>68</v>
      </c>
      <c r="F34" s="46"/>
      <c r="G34" s="46" t="s">
        <v>238</v>
      </c>
      <c r="H34" s="46"/>
      <c r="I34" s="41" t="s">
        <v>86</v>
      </c>
      <c r="J34" s="41" t="s">
        <v>37</v>
      </c>
      <c r="K34" s="41" t="s">
        <v>33</v>
      </c>
      <c r="L34" s="41" t="s">
        <v>146</v>
      </c>
    </row>
    <row r="35" spans="3:12" x14ac:dyDescent="0.25">
      <c r="C35" s="52" t="s">
        <v>72</v>
      </c>
      <c r="D35" s="45" t="s">
        <v>345</v>
      </c>
      <c r="E35" s="44" t="s">
        <v>68</v>
      </c>
      <c r="F35" s="46"/>
      <c r="G35" s="46" t="s">
        <v>238</v>
      </c>
      <c r="H35" s="46"/>
      <c r="I35" s="41" t="s">
        <v>87</v>
      </c>
      <c r="J35" s="41" t="s">
        <v>37</v>
      </c>
      <c r="K35" s="41" t="s">
        <v>33</v>
      </c>
      <c r="L35" s="41" t="s">
        <v>143</v>
      </c>
    </row>
    <row r="36" spans="3:12" x14ac:dyDescent="0.25">
      <c r="C36" s="52" t="s">
        <v>72</v>
      </c>
      <c r="D36" s="45" t="s">
        <v>273</v>
      </c>
      <c r="E36" s="44" t="s">
        <v>240</v>
      </c>
      <c r="F36" s="46"/>
      <c r="G36" s="46" t="s">
        <v>238</v>
      </c>
      <c r="H36" s="46"/>
      <c r="I36" s="41" t="s">
        <v>88</v>
      </c>
      <c r="J36" s="41" t="s">
        <v>67</v>
      </c>
      <c r="K36" s="41" t="s">
        <v>33</v>
      </c>
      <c r="L36" s="41" t="s">
        <v>147</v>
      </c>
    </row>
    <row r="37" spans="3:12" x14ac:dyDescent="0.25">
      <c r="C37" s="52" t="s">
        <v>72</v>
      </c>
      <c r="D37" s="45" t="s">
        <v>274</v>
      </c>
      <c r="E37" s="44" t="s">
        <v>68</v>
      </c>
      <c r="F37" s="46"/>
      <c r="G37" s="46" t="s">
        <v>238</v>
      </c>
      <c r="H37" s="46"/>
      <c r="I37" s="41" t="s">
        <v>89</v>
      </c>
      <c r="J37" s="41" t="s">
        <v>67</v>
      </c>
      <c r="K37" s="41" t="s">
        <v>33</v>
      </c>
      <c r="L37" s="41" t="s">
        <v>147</v>
      </c>
    </row>
    <row r="38" spans="3:12" x14ac:dyDescent="0.25">
      <c r="C38" s="52" t="s">
        <v>73</v>
      </c>
      <c r="D38" s="45" t="s">
        <v>431</v>
      </c>
      <c r="E38" s="44" t="s">
        <v>77</v>
      </c>
      <c r="F38" s="46" t="s">
        <v>238</v>
      </c>
      <c r="G38" s="46"/>
      <c r="H38" s="46"/>
      <c r="I38" s="41" t="s">
        <v>80</v>
      </c>
      <c r="J38" s="41" t="s">
        <v>74</v>
      </c>
      <c r="K38" s="41" t="s">
        <v>33</v>
      </c>
      <c r="L38" s="41" t="s">
        <v>75</v>
      </c>
    </row>
    <row r="39" spans="3:12" x14ac:dyDescent="0.25">
      <c r="C39" s="52" t="s">
        <v>73</v>
      </c>
      <c r="D39" s="45" t="s">
        <v>430</v>
      </c>
      <c r="E39" s="44" t="s">
        <v>77</v>
      </c>
      <c r="F39" s="46" t="s">
        <v>238</v>
      </c>
      <c r="G39" s="46"/>
      <c r="H39" s="46"/>
      <c r="I39" s="41" t="s">
        <v>80</v>
      </c>
      <c r="J39" s="41" t="s">
        <v>74</v>
      </c>
      <c r="K39" s="41" t="s">
        <v>33</v>
      </c>
      <c r="L39" s="41" t="s">
        <v>75</v>
      </c>
    </row>
    <row r="40" spans="3:12" x14ac:dyDescent="0.25">
      <c r="C40" s="53" t="s">
        <v>114</v>
      </c>
      <c r="D40" s="45" t="s">
        <v>275</v>
      </c>
      <c r="E40" s="44" t="s">
        <v>68</v>
      </c>
      <c r="F40" s="46"/>
      <c r="G40" s="46" t="s">
        <v>238</v>
      </c>
      <c r="H40" s="46"/>
      <c r="I40" s="41" t="s">
        <v>80</v>
      </c>
      <c r="J40" s="41" t="s">
        <v>36</v>
      </c>
      <c r="K40" s="41" t="s">
        <v>33</v>
      </c>
      <c r="L40" s="41" t="s">
        <v>128</v>
      </c>
    </row>
    <row r="41" spans="3:12" x14ac:dyDescent="0.25">
      <c r="C41" s="53" t="s">
        <v>114</v>
      </c>
      <c r="D41" s="45" t="s">
        <v>311</v>
      </c>
      <c r="E41" s="44" t="s">
        <v>68</v>
      </c>
      <c r="F41" s="46"/>
      <c r="G41" s="46" t="s">
        <v>238</v>
      </c>
      <c r="H41" s="46"/>
      <c r="I41" s="41" t="s">
        <v>99</v>
      </c>
      <c r="J41" s="41" t="s">
        <v>58</v>
      </c>
      <c r="K41" s="41" t="s">
        <v>33</v>
      </c>
      <c r="L41" s="41" t="s">
        <v>118</v>
      </c>
    </row>
    <row r="42" spans="3:12" x14ac:dyDescent="0.25">
      <c r="C42" s="53" t="s">
        <v>114</v>
      </c>
      <c r="D42" s="45" t="s">
        <v>276</v>
      </c>
      <c r="E42" s="44" t="s">
        <v>76</v>
      </c>
      <c r="F42" s="46" t="s">
        <v>238</v>
      </c>
      <c r="G42" s="46"/>
      <c r="H42" s="46"/>
      <c r="I42" s="41" t="s">
        <v>100</v>
      </c>
      <c r="J42" s="41" t="s">
        <v>35</v>
      </c>
      <c r="K42" s="41" t="s">
        <v>33</v>
      </c>
      <c r="L42" s="41" t="s">
        <v>129</v>
      </c>
    </row>
    <row r="43" spans="3:12" x14ac:dyDescent="0.25">
      <c r="C43" s="53" t="s">
        <v>114</v>
      </c>
      <c r="D43" s="45" t="s">
        <v>398</v>
      </c>
      <c r="E43" s="44" t="s">
        <v>77</v>
      </c>
      <c r="F43" s="46" t="s">
        <v>238</v>
      </c>
      <c r="G43" s="46"/>
      <c r="H43" s="46"/>
      <c r="I43" s="41" t="s">
        <v>101</v>
      </c>
      <c r="J43" s="41" t="s">
        <v>35</v>
      </c>
      <c r="K43" s="41" t="s">
        <v>33</v>
      </c>
      <c r="L43" s="41" t="s">
        <v>129</v>
      </c>
    </row>
    <row r="44" spans="3:12" x14ac:dyDescent="0.25">
      <c r="C44" s="53" t="s">
        <v>114</v>
      </c>
      <c r="D44" s="45" t="s">
        <v>277</v>
      </c>
      <c r="E44" s="44" t="s">
        <v>240</v>
      </c>
      <c r="F44" s="46"/>
      <c r="G44" s="46" t="s">
        <v>238</v>
      </c>
      <c r="H44" s="46"/>
      <c r="I44" s="41" t="s">
        <v>102</v>
      </c>
      <c r="J44" s="41" t="s">
        <v>59</v>
      </c>
      <c r="K44" s="41" t="s">
        <v>33</v>
      </c>
      <c r="L44" s="41" t="s">
        <v>119</v>
      </c>
    </row>
    <row r="45" spans="3:12" x14ac:dyDescent="0.25">
      <c r="C45" s="53" t="s">
        <v>114</v>
      </c>
      <c r="D45" s="45" t="s">
        <v>278</v>
      </c>
      <c r="E45" s="44" t="s">
        <v>76</v>
      </c>
      <c r="F45" s="46" t="s">
        <v>238</v>
      </c>
      <c r="G45" s="46"/>
      <c r="H45" s="46"/>
      <c r="I45" s="41" t="s">
        <v>103</v>
      </c>
      <c r="J45" s="41" t="s">
        <v>35</v>
      </c>
      <c r="K45" s="41" t="s">
        <v>33</v>
      </c>
      <c r="L45" s="41" t="s">
        <v>130</v>
      </c>
    </row>
    <row r="46" spans="3:12" x14ac:dyDescent="0.25">
      <c r="C46" s="53" t="s">
        <v>114</v>
      </c>
      <c r="D46" s="45" t="s">
        <v>399</v>
      </c>
      <c r="E46" s="44" t="s">
        <v>77</v>
      </c>
      <c r="F46" s="46" t="s">
        <v>238</v>
      </c>
      <c r="G46" s="46"/>
      <c r="H46" s="46"/>
      <c r="I46" s="41" t="s">
        <v>104</v>
      </c>
      <c r="J46" s="41" t="s">
        <v>35</v>
      </c>
      <c r="K46" s="41" t="s">
        <v>33</v>
      </c>
      <c r="L46" s="41" t="s">
        <v>130</v>
      </c>
    </row>
    <row r="47" spans="3:12" x14ac:dyDescent="0.25">
      <c r="C47" s="53" t="s">
        <v>114</v>
      </c>
      <c r="D47" s="45" t="s">
        <v>314</v>
      </c>
      <c r="E47" s="44" t="s">
        <v>240</v>
      </c>
      <c r="F47" s="46"/>
      <c r="G47" s="46" t="s">
        <v>238</v>
      </c>
      <c r="H47" s="46"/>
      <c r="I47" s="41" t="s">
        <v>105</v>
      </c>
      <c r="J47" s="41" t="s">
        <v>59</v>
      </c>
      <c r="K47" s="41" t="s">
        <v>33</v>
      </c>
      <c r="L47" s="41" t="s">
        <v>120</v>
      </c>
    </row>
    <row r="48" spans="3:12" x14ac:dyDescent="0.25">
      <c r="C48" s="53" t="s">
        <v>114</v>
      </c>
      <c r="D48" s="195" t="s">
        <v>402</v>
      </c>
      <c r="E48" s="44" t="s">
        <v>76</v>
      </c>
      <c r="F48" s="46" t="s">
        <v>238</v>
      </c>
      <c r="G48" s="46"/>
      <c r="H48" s="46"/>
      <c r="I48" s="41" t="s">
        <v>106</v>
      </c>
      <c r="J48" s="41" t="s">
        <v>60</v>
      </c>
      <c r="K48" s="41" t="s">
        <v>33</v>
      </c>
      <c r="L48" s="41" t="s">
        <v>119</v>
      </c>
    </row>
    <row r="49" spans="3:12" x14ac:dyDescent="0.25">
      <c r="C49" s="53" t="s">
        <v>114</v>
      </c>
      <c r="D49" s="45" t="s">
        <v>403</v>
      </c>
      <c r="E49" s="44" t="s">
        <v>76</v>
      </c>
      <c r="F49" s="46" t="s">
        <v>238</v>
      </c>
      <c r="G49" s="46"/>
      <c r="H49" s="46"/>
      <c r="I49" s="41" t="s">
        <v>107</v>
      </c>
      <c r="J49" s="41" t="s">
        <v>60</v>
      </c>
      <c r="K49" s="41" t="s">
        <v>33</v>
      </c>
      <c r="L49" s="41" t="s">
        <v>120</v>
      </c>
    </row>
    <row r="50" spans="3:12" x14ac:dyDescent="0.25">
      <c r="C50" s="53" t="s">
        <v>114</v>
      </c>
      <c r="D50" s="45" t="s">
        <v>404</v>
      </c>
      <c r="E50" s="44" t="s">
        <v>397</v>
      </c>
      <c r="F50" s="46" t="s">
        <v>238</v>
      </c>
      <c r="G50" s="46"/>
      <c r="H50" s="46"/>
      <c r="I50" s="41" t="s">
        <v>108</v>
      </c>
      <c r="J50" s="41" t="s">
        <v>60</v>
      </c>
      <c r="K50" s="41" t="s">
        <v>33</v>
      </c>
      <c r="L50" s="41" t="s">
        <v>119</v>
      </c>
    </row>
    <row r="51" spans="3:12" x14ac:dyDescent="0.25">
      <c r="C51" s="53" t="s">
        <v>114</v>
      </c>
      <c r="D51" s="45" t="s">
        <v>405</v>
      </c>
      <c r="E51" s="44" t="s">
        <v>397</v>
      </c>
      <c r="F51" s="46" t="s">
        <v>238</v>
      </c>
      <c r="G51" s="46"/>
      <c r="H51" s="46"/>
      <c r="I51" s="41" t="s">
        <v>109</v>
      </c>
      <c r="J51" s="41" t="s">
        <v>60</v>
      </c>
      <c r="K51" s="41" t="s">
        <v>33</v>
      </c>
      <c r="L51" s="41" t="s">
        <v>120</v>
      </c>
    </row>
    <row r="52" spans="3:12" x14ac:dyDescent="0.25">
      <c r="C52" s="53" t="s">
        <v>115</v>
      </c>
      <c r="D52" s="45" t="s">
        <v>281</v>
      </c>
      <c r="E52" s="44" t="s">
        <v>68</v>
      </c>
      <c r="F52" s="46"/>
      <c r="G52" s="46" t="s">
        <v>238</v>
      </c>
      <c r="H52" s="46"/>
      <c r="I52" s="41" t="s">
        <v>80</v>
      </c>
      <c r="J52" s="41" t="s">
        <v>36</v>
      </c>
      <c r="K52" s="41" t="s">
        <v>33</v>
      </c>
      <c r="L52" s="41" t="s">
        <v>131</v>
      </c>
    </row>
    <row r="53" spans="3:12" x14ac:dyDescent="0.25">
      <c r="C53" s="53" t="s">
        <v>115</v>
      </c>
      <c r="D53" s="45" t="s">
        <v>312</v>
      </c>
      <c r="E53" s="44" t="s">
        <v>68</v>
      </c>
      <c r="F53" s="46"/>
      <c r="G53" s="46" t="s">
        <v>238</v>
      </c>
      <c r="H53" s="46"/>
      <c r="I53" s="41" t="s">
        <v>99</v>
      </c>
      <c r="J53" s="41" t="s">
        <v>58</v>
      </c>
      <c r="K53" s="41" t="s">
        <v>33</v>
      </c>
      <c r="L53" s="41" t="s">
        <v>121</v>
      </c>
    </row>
    <row r="54" spans="3:12" x14ac:dyDescent="0.25">
      <c r="C54" s="53" t="s">
        <v>115</v>
      </c>
      <c r="D54" s="45" t="s">
        <v>406</v>
      </c>
      <c r="E54" s="44" t="s">
        <v>76</v>
      </c>
      <c r="F54" s="46" t="s">
        <v>238</v>
      </c>
      <c r="G54" s="46"/>
      <c r="H54" s="46"/>
      <c r="I54" s="41" t="s">
        <v>100</v>
      </c>
      <c r="J54" s="41" t="s">
        <v>35</v>
      </c>
      <c r="K54" s="41" t="s">
        <v>33</v>
      </c>
      <c r="L54" s="41" t="s">
        <v>132</v>
      </c>
    </row>
    <row r="55" spans="3:12" x14ac:dyDescent="0.25">
      <c r="C55" s="53" t="s">
        <v>115</v>
      </c>
      <c r="D55" s="45" t="s">
        <v>407</v>
      </c>
      <c r="E55" s="44" t="s">
        <v>77</v>
      </c>
      <c r="F55" s="46" t="s">
        <v>238</v>
      </c>
      <c r="G55" s="46"/>
      <c r="H55" s="46"/>
      <c r="I55" s="41" t="s">
        <v>101</v>
      </c>
      <c r="J55" s="41" t="s">
        <v>35</v>
      </c>
      <c r="K55" s="41" t="s">
        <v>33</v>
      </c>
      <c r="L55" s="41" t="s">
        <v>132</v>
      </c>
    </row>
    <row r="56" spans="3:12" x14ac:dyDescent="0.25">
      <c r="C56" s="53" t="s">
        <v>115</v>
      </c>
      <c r="D56" s="45" t="s">
        <v>282</v>
      </c>
      <c r="E56" s="44" t="s">
        <v>240</v>
      </c>
      <c r="F56" s="46"/>
      <c r="G56" s="46" t="s">
        <v>238</v>
      </c>
      <c r="H56" s="46"/>
      <c r="I56" s="41" t="s">
        <v>102</v>
      </c>
      <c r="J56" s="41" t="s">
        <v>59</v>
      </c>
      <c r="K56" s="41" t="s">
        <v>33</v>
      </c>
      <c r="L56" s="41" t="s">
        <v>122</v>
      </c>
    </row>
    <row r="57" spans="3:12" x14ac:dyDescent="0.25">
      <c r="C57" s="53" t="s">
        <v>115</v>
      </c>
      <c r="D57" s="45" t="s">
        <v>408</v>
      </c>
      <c r="E57" s="44" t="s">
        <v>76</v>
      </c>
      <c r="F57" s="46" t="s">
        <v>238</v>
      </c>
      <c r="G57" s="46"/>
      <c r="H57" s="46"/>
      <c r="I57" s="41" t="s">
        <v>103</v>
      </c>
      <c r="J57" s="41" t="s">
        <v>35</v>
      </c>
      <c r="K57" s="41" t="s">
        <v>33</v>
      </c>
      <c r="L57" s="41" t="s">
        <v>133</v>
      </c>
    </row>
    <row r="58" spans="3:12" x14ac:dyDescent="0.25">
      <c r="C58" s="53" t="s">
        <v>115</v>
      </c>
      <c r="D58" s="45" t="s">
        <v>409</v>
      </c>
      <c r="E58" s="44" t="s">
        <v>77</v>
      </c>
      <c r="F58" s="46" t="s">
        <v>238</v>
      </c>
      <c r="G58" s="46"/>
      <c r="H58" s="46"/>
      <c r="I58" s="41" t="s">
        <v>104</v>
      </c>
      <c r="J58" s="41" t="s">
        <v>35</v>
      </c>
      <c r="K58" s="41" t="s">
        <v>33</v>
      </c>
      <c r="L58" s="41" t="s">
        <v>133</v>
      </c>
    </row>
    <row r="59" spans="3:12" x14ac:dyDescent="0.25">
      <c r="C59" s="53" t="s">
        <v>115</v>
      </c>
      <c r="D59" s="45" t="s">
        <v>283</v>
      </c>
      <c r="E59" s="44" t="s">
        <v>240</v>
      </c>
      <c r="F59" s="46"/>
      <c r="G59" s="46" t="s">
        <v>238</v>
      </c>
      <c r="H59" s="46"/>
      <c r="I59" s="41" t="s">
        <v>105</v>
      </c>
      <c r="J59" s="41" t="s">
        <v>59</v>
      </c>
      <c r="K59" s="41" t="s">
        <v>33</v>
      </c>
      <c r="L59" s="41" t="s">
        <v>123</v>
      </c>
    </row>
    <row r="60" spans="3:12" x14ac:dyDescent="0.25">
      <c r="C60" s="53" t="s">
        <v>116</v>
      </c>
      <c r="D60" s="45" t="s">
        <v>284</v>
      </c>
      <c r="E60" s="44" t="s">
        <v>68</v>
      </c>
      <c r="F60" s="46"/>
      <c r="G60" s="46" t="s">
        <v>238</v>
      </c>
      <c r="H60" s="46"/>
      <c r="I60" s="41" t="s">
        <v>80</v>
      </c>
      <c r="J60" s="41" t="s">
        <v>36</v>
      </c>
      <c r="K60" s="41" t="s">
        <v>33</v>
      </c>
      <c r="L60" s="41" t="s">
        <v>134</v>
      </c>
    </row>
    <row r="61" spans="3:12" x14ac:dyDescent="0.25">
      <c r="C61" s="53" t="s">
        <v>116</v>
      </c>
      <c r="D61" s="45" t="s">
        <v>410</v>
      </c>
      <c r="E61" s="44" t="s">
        <v>76</v>
      </c>
      <c r="F61" s="46" t="s">
        <v>238</v>
      </c>
      <c r="G61" s="46"/>
      <c r="H61" s="46"/>
      <c r="I61" s="41" t="s">
        <v>99</v>
      </c>
      <c r="J61" s="41" t="s">
        <v>35</v>
      </c>
      <c r="K61" s="41" t="s">
        <v>33</v>
      </c>
      <c r="L61" s="41" t="s">
        <v>135</v>
      </c>
    </row>
    <row r="62" spans="3:12" x14ac:dyDescent="0.25">
      <c r="C62" s="53" t="s">
        <v>116</v>
      </c>
      <c r="D62" s="45" t="s">
        <v>411</v>
      </c>
      <c r="E62" s="44" t="s">
        <v>77</v>
      </c>
      <c r="F62" s="46" t="s">
        <v>238</v>
      </c>
      <c r="G62" s="46"/>
      <c r="H62" s="46"/>
      <c r="I62" s="41" t="s">
        <v>100</v>
      </c>
      <c r="J62" s="41" t="s">
        <v>35</v>
      </c>
      <c r="K62" s="41" t="s">
        <v>33</v>
      </c>
      <c r="L62" s="41" t="s">
        <v>135</v>
      </c>
    </row>
    <row r="63" spans="3:12" x14ac:dyDescent="0.25">
      <c r="C63" s="53" t="s">
        <v>116</v>
      </c>
      <c r="D63" s="45" t="s">
        <v>285</v>
      </c>
      <c r="E63" s="44" t="s">
        <v>240</v>
      </c>
      <c r="F63" s="46"/>
      <c r="G63" s="46" t="s">
        <v>238</v>
      </c>
      <c r="H63" s="46"/>
      <c r="I63" s="41" t="s">
        <v>111</v>
      </c>
      <c r="J63" s="41" t="s">
        <v>59</v>
      </c>
      <c r="K63" s="41" t="s">
        <v>33</v>
      </c>
      <c r="L63" s="41" t="s">
        <v>124</v>
      </c>
    </row>
    <row r="64" spans="3:12" x14ac:dyDescent="0.25">
      <c r="C64" s="53" t="s">
        <v>116</v>
      </c>
      <c r="D64" s="45" t="s">
        <v>362</v>
      </c>
      <c r="E64" s="44" t="s">
        <v>76</v>
      </c>
      <c r="F64" s="46" t="s">
        <v>238</v>
      </c>
      <c r="G64" s="46"/>
      <c r="H64" s="46"/>
      <c r="I64" s="41" t="s">
        <v>112</v>
      </c>
      <c r="J64" s="41" t="s">
        <v>60</v>
      </c>
      <c r="K64" s="41" t="s">
        <v>33</v>
      </c>
      <c r="L64" s="41" t="s">
        <v>124</v>
      </c>
    </row>
    <row r="65" spans="3:12" x14ac:dyDescent="0.25">
      <c r="C65" s="53" t="s">
        <v>116</v>
      </c>
      <c r="D65" s="45" t="s">
        <v>400</v>
      </c>
      <c r="E65" s="44" t="s">
        <v>397</v>
      </c>
      <c r="F65" s="46" t="s">
        <v>238</v>
      </c>
      <c r="G65" s="46"/>
      <c r="H65" s="46"/>
      <c r="I65" s="41" t="s">
        <v>103</v>
      </c>
      <c r="J65" s="41" t="s">
        <v>60</v>
      </c>
      <c r="K65" s="41" t="s">
        <v>33</v>
      </c>
      <c r="L65" s="41" t="s">
        <v>124</v>
      </c>
    </row>
    <row r="66" spans="3:12" x14ac:dyDescent="0.25">
      <c r="C66" s="53" t="s">
        <v>117</v>
      </c>
      <c r="D66" s="45" t="s">
        <v>286</v>
      </c>
      <c r="E66" s="44" t="s">
        <v>68</v>
      </c>
      <c r="F66" s="46"/>
      <c r="G66" s="46" t="s">
        <v>238</v>
      </c>
      <c r="H66" s="46"/>
      <c r="I66" s="41" t="s">
        <v>80</v>
      </c>
      <c r="J66" s="41" t="s">
        <v>36</v>
      </c>
      <c r="K66" s="41" t="s">
        <v>33</v>
      </c>
      <c r="L66" s="41" t="s">
        <v>136</v>
      </c>
    </row>
    <row r="67" spans="3:12" x14ac:dyDescent="0.25">
      <c r="C67" s="53" t="s">
        <v>117</v>
      </c>
      <c r="D67" s="45" t="s">
        <v>230</v>
      </c>
      <c r="E67" s="44" t="s">
        <v>76</v>
      </c>
      <c r="F67" s="46" t="s">
        <v>238</v>
      </c>
      <c r="G67" s="46"/>
      <c r="H67" s="46"/>
      <c r="I67" s="41" t="s">
        <v>99</v>
      </c>
      <c r="J67" s="41" t="s">
        <v>35</v>
      </c>
      <c r="K67" s="41" t="s">
        <v>33</v>
      </c>
      <c r="L67" s="41" t="s">
        <v>137</v>
      </c>
    </row>
    <row r="68" spans="3:12" x14ac:dyDescent="0.25">
      <c r="C68" s="53" t="s">
        <v>117</v>
      </c>
      <c r="D68" s="45" t="s">
        <v>313</v>
      </c>
      <c r="E68" s="44" t="s">
        <v>77</v>
      </c>
      <c r="F68" s="46" t="s">
        <v>238</v>
      </c>
      <c r="G68" s="46"/>
      <c r="H68" s="46"/>
      <c r="I68" s="41" t="s">
        <v>100</v>
      </c>
      <c r="J68" s="41" t="s">
        <v>35</v>
      </c>
      <c r="K68" s="41" t="s">
        <v>33</v>
      </c>
      <c r="L68" s="41" t="s">
        <v>137</v>
      </c>
    </row>
    <row r="69" spans="3:12" x14ac:dyDescent="0.25">
      <c r="C69" s="53" t="s">
        <v>117</v>
      </c>
      <c r="D69" s="45" t="s">
        <v>288</v>
      </c>
      <c r="E69" s="44" t="s">
        <v>240</v>
      </c>
      <c r="F69" s="46"/>
      <c r="G69" s="46" t="s">
        <v>238</v>
      </c>
      <c r="H69" s="46"/>
      <c r="I69" s="41" t="s">
        <v>101</v>
      </c>
      <c r="J69" s="41" t="s">
        <v>59</v>
      </c>
      <c r="K69" s="41" t="s">
        <v>33</v>
      </c>
      <c r="L69" s="41" t="s">
        <v>125</v>
      </c>
    </row>
    <row r="70" spans="3:12" x14ac:dyDescent="0.25">
      <c r="C70" s="53" t="s">
        <v>435</v>
      </c>
      <c r="D70" s="45" t="s">
        <v>289</v>
      </c>
      <c r="E70" s="44" t="s">
        <v>68</v>
      </c>
      <c r="F70" s="46"/>
      <c r="G70" s="46" t="s">
        <v>238</v>
      </c>
      <c r="H70" s="46"/>
      <c r="I70" s="41" t="s">
        <v>80</v>
      </c>
      <c r="J70" s="41" t="s">
        <v>36</v>
      </c>
      <c r="K70" s="41" t="s">
        <v>33</v>
      </c>
      <c r="L70" s="41" t="s">
        <v>138</v>
      </c>
    </row>
    <row r="71" spans="3:12" x14ac:dyDescent="0.25">
      <c r="C71" s="53" t="s">
        <v>435</v>
      </c>
      <c r="D71" s="45" t="s">
        <v>412</v>
      </c>
      <c r="E71" s="44" t="s">
        <v>76</v>
      </c>
      <c r="F71" s="46" t="s">
        <v>238</v>
      </c>
      <c r="G71" s="46"/>
      <c r="H71" s="46"/>
      <c r="I71" s="41" t="s">
        <v>99</v>
      </c>
      <c r="J71" s="41" t="s">
        <v>35</v>
      </c>
      <c r="K71" s="41" t="s">
        <v>33</v>
      </c>
      <c r="L71" s="41" t="s">
        <v>139</v>
      </c>
    </row>
    <row r="72" spans="3:12" x14ac:dyDescent="0.25">
      <c r="C72" s="53" t="s">
        <v>435</v>
      </c>
      <c r="D72" s="45" t="s">
        <v>413</v>
      </c>
      <c r="E72" s="44" t="s">
        <v>77</v>
      </c>
      <c r="F72" s="46" t="s">
        <v>238</v>
      </c>
      <c r="G72" s="46"/>
      <c r="H72" s="46"/>
      <c r="I72" s="41" t="s">
        <v>100</v>
      </c>
      <c r="J72" s="41" t="s">
        <v>35</v>
      </c>
      <c r="K72" s="41" t="s">
        <v>33</v>
      </c>
      <c r="L72" s="41" t="s">
        <v>139</v>
      </c>
    </row>
    <row r="73" spans="3:12" x14ac:dyDescent="0.25">
      <c r="C73" s="53" t="s">
        <v>435</v>
      </c>
      <c r="D73" s="45" t="s">
        <v>290</v>
      </c>
      <c r="E73" s="44" t="s">
        <v>240</v>
      </c>
      <c r="F73" s="46"/>
      <c r="G73" s="46" t="s">
        <v>238</v>
      </c>
      <c r="H73" s="46"/>
      <c r="I73" s="41" t="s">
        <v>101</v>
      </c>
      <c r="J73" s="41" t="s">
        <v>59</v>
      </c>
      <c r="K73" s="41" t="s">
        <v>33</v>
      </c>
      <c r="L73" s="41" t="s">
        <v>126</v>
      </c>
    </row>
    <row r="74" spans="3:12" x14ac:dyDescent="0.25">
      <c r="C74" s="53" t="s">
        <v>444</v>
      </c>
      <c r="D74" s="45" t="s">
        <v>436</v>
      </c>
      <c r="E74" s="44" t="s">
        <v>68</v>
      </c>
      <c r="F74" s="46"/>
      <c r="G74" s="46" t="s">
        <v>238</v>
      </c>
      <c r="H74" s="46"/>
      <c r="I74" s="41" t="s">
        <v>80</v>
      </c>
      <c r="J74" s="41" t="s">
        <v>36</v>
      </c>
      <c r="K74" s="41" t="s">
        <v>33</v>
      </c>
      <c r="L74" s="41" t="s">
        <v>140</v>
      </c>
    </row>
    <row r="75" spans="3:12" x14ac:dyDescent="0.25">
      <c r="C75" s="53" t="s">
        <v>444</v>
      </c>
      <c r="D75" s="45" t="s">
        <v>445</v>
      </c>
      <c r="E75" s="44" t="s">
        <v>76</v>
      </c>
      <c r="F75" s="46" t="s">
        <v>238</v>
      </c>
      <c r="G75" s="46"/>
      <c r="H75" s="46"/>
      <c r="I75" s="41" t="s">
        <v>99</v>
      </c>
      <c r="J75" s="41" t="s">
        <v>35</v>
      </c>
      <c r="K75" s="41" t="s">
        <v>33</v>
      </c>
      <c r="L75" s="41" t="s">
        <v>141</v>
      </c>
    </row>
    <row r="76" spans="3:12" x14ac:dyDescent="0.25">
      <c r="C76" s="53" t="s">
        <v>444</v>
      </c>
      <c r="D76" s="45" t="s">
        <v>438</v>
      </c>
      <c r="E76" s="44" t="s">
        <v>77</v>
      </c>
      <c r="F76" s="46" t="s">
        <v>238</v>
      </c>
      <c r="G76" s="46"/>
      <c r="H76" s="46"/>
      <c r="I76" s="41" t="s">
        <v>100</v>
      </c>
      <c r="J76" s="41" t="s">
        <v>35</v>
      </c>
      <c r="K76" s="41" t="s">
        <v>33</v>
      </c>
      <c r="L76" s="41" t="s">
        <v>141</v>
      </c>
    </row>
    <row r="77" spans="3:12" x14ac:dyDescent="0.25">
      <c r="C77" s="53" t="s">
        <v>444</v>
      </c>
      <c r="D77" s="45" t="s">
        <v>439</v>
      </c>
      <c r="E77" s="44" t="s">
        <v>240</v>
      </c>
      <c r="F77" s="46"/>
      <c r="G77" s="46" t="s">
        <v>238</v>
      </c>
      <c r="H77" s="46"/>
      <c r="I77" s="41" t="s">
        <v>101</v>
      </c>
      <c r="J77" s="41" t="s">
        <v>59</v>
      </c>
      <c r="K77" s="41" t="s">
        <v>33</v>
      </c>
      <c r="L77" s="41" t="s">
        <v>127</v>
      </c>
    </row>
    <row r="78" spans="3:12" x14ac:dyDescent="0.25">
      <c r="C78" s="53" t="s">
        <v>466</v>
      </c>
      <c r="D78" s="195" t="s">
        <v>464</v>
      </c>
      <c r="E78" s="44" t="s">
        <v>68</v>
      </c>
      <c r="F78" s="46"/>
      <c r="G78" s="46" t="s">
        <v>238</v>
      </c>
      <c r="H78" s="46"/>
      <c r="I78" s="41" t="s">
        <v>80</v>
      </c>
      <c r="J78" s="41" t="s">
        <v>36</v>
      </c>
      <c r="K78" s="41" t="s">
        <v>33</v>
      </c>
      <c r="L78" s="41" t="s">
        <v>467</v>
      </c>
    </row>
    <row r="79" spans="3:12" x14ac:dyDescent="0.25">
      <c r="C79" s="53" t="s">
        <v>466</v>
      </c>
      <c r="D79" s="45" t="s">
        <v>463</v>
      </c>
      <c r="E79" s="44" t="s">
        <v>76</v>
      </c>
      <c r="F79" s="46" t="s">
        <v>238</v>
      </c>
      <c r="G79" s="46"/>
      <c r="H79" s="46"/>
      <c r="I79" s="41" t="s">
        <v>99</v>
      </c>
      <c r="J79" s="41" t="s">
        <v>35</v>
      </c>
      <c r="K79" s="41" t="s">
        <v>33</v>
      </c>
      <c r="L79" s="41" t="s">
        <v>468</v>
      </c>
    </row>
    <row r="80" spans="3:12" x14ac:dyDescent="0.25">
      <c r="C80" s="53" t="s">
        <v>466</v>
      </c>
      <c r="D80" s="195" t="s">
        <v>461</v>
      </c>
      <c r="E80" s="44" t="s">
        <v>77</v>
      </c>
      <c r="F80" s="46" t="s">
        <v>238</v>
      </c>
      <c r="G80" s="46"/>
      <c r="H80" s="46"/>
      <c r="I80" s="41" t="s">
        <v>100</v>
      </c>
      <c r="J80" s="41" t="s">
        <v>35</v>
      </c>
      <c r="K80" s="41" t="s">
        <v>33</v>
      </c>
      <c r="L80" s="41" t="s">
        <v>468</v>
      </c>
    </row>
    <row r="81" spans="3:12" x14ac:dyDescent="0.25">
      <c r="C81" s="53" t="s">
        <v>466</v>
      </c>
      <c r="D81" s="45" t="s">
        <v>459</v>
      </c>
      <c r="E81" s="44" t="s">
        <v>240</v>
      </c>
      <c r="F81" s="46"/>
      <c r="G81" s="46" t="s">
        <v>238</v>
      </c>
      <c r="H81" s="46"/>
      <c r="I81" s="41" t="s">
        <v>101</v>
      </c>
      <c r="J81" s="41" t="s">
        <v>59</v>
      </c>
      <c r="K81" s="41" t="s">
        <v>33</v>
      </c>
      <c r="L81" s="41" t="s">
        <v>469</v>
      </c>
    </row>
    <row r="84" spans="3:12" x14ac:dyDescent="0.25">
      <c r="C84" s="179" t="s">
        <v>414</v>
      </c>
      <c r="E84" s="40"/>
    </row>
  </sheetData>
  <autoFilter ref="C4:H77"/>
  <mergeCells count="3">
    <mergeCell ref="C3:C4"/>
    <mergeCell ref="D3:D4"/>
    <mergeCell ref="E3:E4"/>
  </mergeCells>
  <hyperlinks>
    <hyperlink ref="D6" location="'Table 2'!A1" display="Annual Regional HVAC Consumption by Scenario"/>
    <hyperlink ref="D7" location="'Table 3'!A1" display="Regional Heating Consumption by Scenario, Building Type, Time"/>
    <hyperlink ref="D8" location="'Table 4'!A1" display="Regional Cooling Consumption by Scenario, Building Type, Time"/>
    <hyperlink ref="D9" location="'Table 5'!A1" display="Heating Technology Mix in Stock over Time, Market Scenario"/>
    <hyperlink ref="D10" location="'Table 6'!A1" display="Cooling Technology Mix in Stock over Time, Market Scenario"/>
    <hyperlink ref="D11" location="'Table 7'!A1" display="Heating Consumption by Technology over Time, Market Scenario"/>
    <hyperlink ref="D12" location="'Table 8'!A1" display="Cooling Consumption by Technology over Time, Market Scenario"/>
    <hyperlink ref="D13" location="'Table 9'!A1" display="Heating Technologies in Stock over Time, Market Scenario"/>
    <hyperlink ref="D14" location="'Table 10'!A1" display="Cooling Technologies in Stock over Time, Market Scenario"/>
    <hyperlink ref="D15" location="'Table 11'!A1" display="Heating Technologies in Sales over Time, Market Scenario"/>
    <hyperlink ref="D16" location="'Table 12'!A1" display="Cooling Technologies in Sales over Time, Market Scenario"/>
    <hyperlink ref="D22" location="'Heating Summary'!D7" display="Heating Equipment Consumption by Technology - Market Scenario"/>
    <hyperlink ref="D23" location="'Heating Summary'!D23" display="Heating Equipment Consumption by Technology - 7th PP Baseline Scenario"/>
    <hyperlink ref="D24" location="'Heating Summary'!D39" display="Heating Equipment Stock Share by Technology - Market Scenario"/>
    <hyperlink ref="D27" location="'Heating Summary'!D87" display="Heating Equipment Consumption by Technology - 7th PP Baseline Scenario"/>
    <hyperlink ref="D28" location="'Heating Summary'!C103" display="Average Heating UEC per Dwelling Unit by Building Type, Scenario, Time"/>
    <hyperlink ref="D29" location="'Heating Summary'!C118" display="Heating aMW Consumption by Scenario, Building Type, Time"/>
    <hyperlink ref="D20" location="'Savings Summary'!C54" display="Heating Savings by Source and Building Type"/>
    <hyperlink ref="D30" location="'Cooling Summary'!D7" display="Cooling Equipment Sales Share by Technology - Market Scenario"/>
    <hyperlink ref="D31" location="'Cooling Summary'!D220" display="Cooling Equipment Sales Share by Technology - 7th PP Baseline Scenario"/>
    <hyperlink ref="D32" location="'Cooling Summary'!D37" display="Cooling Equipment Stock Share by Technology - Market Scenario"/>
    <hyperlink ref="D33" location="'Cooling Summary'!D52" display="Cooling Equipment Stock Share by Technology - 7th PP Baseline Scenario"/>
    <hyperlink ref="D34" location="'Cooling Summary'!D67" display="Cooling Equipment Consumption by Technology - Market Scenario"/>
    <hyperlink ref="D35" location="'Cooling Summary'!D82" display="Cooling Equipment Consumption by Technology - 7th PP Baseline Scenario"/>
    <hyperlink ref="D36" location="'Cooling Summary'!D97" display="Average Cooling UEC per Dwelling Unit by Building Type, Scenario, Time"/>
    <hyperlink ref="D37" location="'Cooling Summary'!C112" display="Cooling aMW Consumption by Scenario, Building Type, Time"/>
    <hyperlink ref="D21" location="'Cooling Summary'!C76" display="Cooling Savings by Source and Building Type"/>
    <hyperlink ref="D38" location="'Non-Equip Summary'!A1" display="Dwelling units with Non-Equipment Factors by Scenario, Time"/>
    <hyperlink ref="D40" location="'ASHP Detail'!C9" display="ASHP Stock aMW Consumption by Scenario, Time"/>
    <hyperlink ref="D41" location="'ASHP Detail'!C21" display="ASHP Stock aMW Consumption by Building Type End Use, Market Scenario"/>
    <hyperlink ref="D42" location="'ASHP Detail'!C37" display="ASHP Heating Stock Saturation by Building Type Scenario, Time, Market Scenario"/>
    <hyperlink ref="D43" location="'ASHP Detail'!C53" display="# of Dwelling Units with ASHP as Primary Heating System by Building Type, Scenario, Time"/>
    <hyperlink ref="D44" location="'ASHP Detail'!C69" display="ASHP Heating UEC by Building Type, Climate Zone, Time for Market Scenario"/>
    <hyperlink ref="D45" location="'ASHP Detail'!C88" display="ASHP Cooling Stock Saturation by Building Type Scenario, Time, Market Scenario"/>
    <hyperlink ref="D46" location="'ASHP Detail'!C104" display="# of Dwelling Units with ASHP as Primary Cooling System by Building Type, Scenario, Time"/>
    <hyperlink ref="D47" location="'ASHP Detail'!C121" display="ASHP Cooling UEC by Building Type, Climate Zone, Time for Market Scenario"/>
    <hyperlink ref="D48" location="'ASHP Detail'!C142" display="ASHP Heating Efficiency Mix in Stock over Time, Market Scenario"/>
    <hyperlink ref="D49" location="'ASHP Detail'!C158" display="ASHP Cooling Efficiency Mix in Stock over Time, Market Scenario"/>
    <hyperlink ref="D50" location="'ASHP Detail'!C173" display="ASHP Heating Efficiency Mix in Sales over Time, Market Scenario"/>
    <hyperlink ref="D51" location="'ASHP Detail'!C189" display="ASHP Cooling Efficiency Mix in Sales over Time, Market Scenario"/>
    <hyperlink ref="D52" location="'DHP Detail'!C9" display="DHP Stock aMW Consumption by Scenario, Time"/>
    <hyperlink ref="D53" location="'DHP Detail'!C21" display="DHP Stock aMW Consumption by Building Type End Use, Market Scenario"/>
    <hyperlink ref="D54" location="'DHP Detail'!C37" display="DHP Heating Stock Saturation by Building Type Scenario, Time, Market Scenario"/>
    <hyperlink ref="D55" location="'DHP Detail'!C53" display="# of Dwelling Units with DHP as Primary Heating System by Building Type, Scenario, Time"/>
    <hyperlink ref="D56" location="'DHP Detail'!C69" display="DHP Heating UEC by Building Type, Climate Zone, Time for Market Scenario"/>
    <hyperlink ref="D57" location="'DHP Detail'!C88" display="DHP Cooling Stock Saturation by Building Type Scenario, Time, Market Scenario"/>
    <hyperlink ref="D58" location="'DHP Detail'!C104" display="# of Dwelling Units with DHP as Primary Cooling System by Building Type, Scenario, Time"/>
    <hyperlink ref="D59" location="'DHP Detail'!C121" display="DHP Cooling UEC by Building Type, Climate Zone, Time for Market Scenario"/>
    <hyperlink ref="D61" location="'CAC Detail'!C21" display="CAC Stock Saturation by Building Type Scenario, Time, Market Scenario"/>
    <hyperlink ref="D60" location="'CAC Detail'!C9" display="CAC Stock aMW Consumption by Scenario, Time"/>
    <hyperlink ref="D62" location="'CAC Detail'!C37" display="# of Dwelling Units with CAC as Primary Cooling System by Building Type, Scenario, Time"/>
    <hyperlink ref="D63" location="'CAC Detail'!C54" display="CAC UEC by Building Type, Climate Zone, Time for Market Scenario"/>
    <hyperlink ref="D64" location="'CAC Detail'!C74" display="CAC Efficiency Mix in Stock over Time, Market Scenario"/>
    <hyperlink ref="D65" location="'CAC Detail'!C88" display="CAC Efficiency Mix in Sales over Time, Market Scenario"/>
    <hyperlink ref="D66" location="'eFAF Detail'!C9" display="eFAF Stock aMW Consumption by Scenario, Time"/>
    <hyperlink ref="D67" location="'eFAF Detail'!C21" display="eFAF Stock Saturation by Building Type Scenario, Time, Market Scenario"/>
    <hyperlink ref="D68" location="'eFAF Detail'!C37" display="# of Dwelling Units with eFAF as Primary Heating System by Building Type, Scenario, Time"/>
    <hyperlink ref="D69" location="'eFAF Detail'!C53" display="eFAF UEC by Building Type, Climate Zone, Time for Market Scenario"/>
    <hyperlink ref="D70" location="'Zonal Detail'!C9" display="Electric Zonal Stock aMW Consumption by Scenario, Time"/>
    <hyperlink ref="D71" location="'Zonal Detail'!C21" display="Electric Zonal Stock Saturation by Building Type Scenario, Time, Market Scenario"/>
    <hyperlink ref="D72" location="'Zonal Detail'!C37" display="# of Dwelling Units with Electric Zonal as Primary Heating System by Building Type, Scenario, Time"/>
    <hyperlink ref="D73" location="'Zonal Detail'!C53" display="Electric Zonal UEC by Building Type, Climate Zone, Time for Market Scenario"/>
    <hyperlink ref="D74" location="'gFAF Detail'!C9" display="gFAF Stock aMW Consumption by Scenario, Time"/>
    <hyperlink ref="D75" location="'gFAF Detail'!C21" display="gFAF Stock Saturation by Building Type Scenario, Time (Heating), Market Scenario"/>
    <hyperlink ref="D76" location="'gFAF Detail'!C37" display="# of Dwelling Units with gFAF as Primary Heating System by Building Type, Scenario, Time"/>
    <hyperlink ref="D77" location="'gFAF Detail'!C53" display="gFAF UEC by Building Type, Climate Zone, Time for Market Scenario"/>
    <hyperlink ref="D26" location="'Heating Summary'!D71" display="Heating Equipment Consumption by Technology - Market Scenario"/>
    <hyperlink ref="D5" location="'Table 1'!A1" display="Annual HVAC Energy Savings Relative to Council 7th Power Plan Baseline"/>
    <hyperlink ref="D17" location="'Savings Summary'!C3" display="Annual, Regional Total Savings by Source"/>
    <hyperlink ref="D18" location="'Savings Summary'!B18" display="Annual, Regional Total Savings by Source and Building Type"/>
    <hyperlink ref="D19" location="'Savings Summary'!B39" display="Annual, Regional Total Savings by Source and End Use"/>
    <hyperlink ref="D39" location="'Non-Equip Summary'!A1" display="Dwelling units with Non-Equipment Factors by Scenario, Time"/>
    <hyperlink ref="D79" location="'RAC Detail'!C21" display="RAC Stock Saturation by Building Type Scenario, Time, Market Scenario"/>
    <hyperlink ref="D80" location="'RAC Detail'!C37" display="# of Dwelling Units with RAC as Primary Cooling System by Building Type, Scenario, Time"/>
    <hyperlink ref="D81" location="'RAC Detail'!C53" display="Annual RAC UEC by Building Type, Climate Zone for Market Scenario"/>
    <hyperlink ref="D78" location="'RAC Detail'!C9" display="RAC Stock aMW Consumption by Scenario, Tim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M26"/>
  <sheetViews>
    <sheetView showGridLines="0" workbookViewId="0"/>
  </sheetViews>
  <sheetFormatPr defaultColWidth="8.59765625" defaultRowHeight="13.2" x14ac:dyDescent="0.25"/>
  <cols>
    <col min="1" max="2" width="2.59765625" style="56" customWidth="1"/>
    <col min="3" max="3" width="32.796875" style="56" customWidth="1"/>
    <col min="4" max="10" width="10.19921875" style="56" customWidth="1"/>
    <col min="11" max="11" width="3.19921875" style="56" customWidth="1"/>
    <col min="12" max="16384" width="8.59765625" style="56"/>
  </cols>
  <sheetData>
    <row r="1" spans="2:13" ht="13.8" thickBot="1" x14ac:dyDescent="0.3">
      <c r="C1" s="196" t="s">
        <v>241</v>
      </c>
    </row>
    <row r="2" spans="2:13" x14ac:dyDescent="0.25">
      <c r="B2" s="13"/>
      <c r="C2" s="57"/>
      <c r="D2" s="57"/>
      <c r="E2" s="57"/>
      <c r="F2" s="57"/>
      <c r="G2" s="57"/>
      <c r="H2" s="57"/>
      <c r="I2" s="57"/>
      <c r="J2" s="57"/>
      <c r="K2" s="15"/>
    </row>
    <row r="3" spans="2:13" ht="31.95" customHeight="1" x14ac:dyDescent="0.25">
      <c r="B3" s="16"/>
      <c r="C3" s="156"/>
      <c r="D3" s="286" t="s">
        <v>363</v>
      </c>
      <c r="E3" s="286"/>
      <c r="F3" s="286"/>
      <c r="G3" s="286"/>
      <c r="H3" s="286"/>
      <c r="I3" s="286"/>
      <c r="J3" s="286"/>
      <c r="K3" s="17"/>
    </row>
    <row r="4" spans="2:13" x14ac:dyDescent="0.25">
      <c r="B4" s="16"/>
      <c r="C4" s="156"/>
      <c r="D4" s="287" t="s">
        <v>175</v>
      </c>
      <c r="E4" s="287"/>
      <c r="F4" s="287"/>
      <c r="G4" s="287"/>
      <c r="H4" s="287"/>
      <c r="I4" s="287"/>
      <c r="J4" s="287"/>
      <c r="K4" s="17"/>
    </row>
    <row r="5" spans="2:13" x14ac:dyDescent="0.25">
      <c r="B5" s="16"/>
      <c r="C5" s="20"/>
      <c r="D5" s="20"/>
      <c r="E5" s="20"/>
      <c r="F5" s="20"/>
      <c r="G5" s="20"/>
      <c r="H5" s="20"/>
      <c r="I5" s="20"/>
      <c r="J5" s="20"/>
      <c r="K5" s="17"/>
    </row>
    <row r="6" spans="2:13" ht="39" customHeight="1" x14ac:dyDescent="0.25">
      <c r="B6" s="16"/>
      <c r="C6" s="156"/>
      <c r="D6" s="288" t="s">
        <v>364</v>
      </c>
      <c r="E6" s="288"/>
      <c r="F6" s="288"/>
      <c r="G6" s="288"/>
      <c r="H6" s="288"/>
      <c r="I6" s="288"/>
      <c r="J6" s="288"/>
      <c r="K6" s="17"/>
    </row>
    <row r="7" spans="2:13" x14ac:dyDescent="0.25">
      <c r="B7" s="16"/>
      <c r="C7" s="157"/>
      <c r="D7" s="156"/>
      <c r="E7" s="156"/>
      <c r="F7" s="156"/>
      <c r="G7" s="156"/>
      <c r="H7" s="156"/>
      <c r="I7" s="156"/>
      <c r="J7" s="156"/>
      <c r="K7" s="17"/>
    </row>
    <row r="8" spans="2:13" x14ac:dyDescent="0.25">
      <c r="B8" s="16"/>
      <c r="C8" s="20"/>
      <c r="D8" s="20"/>
      <c r="E8" s="20"/>
      <c r="F8" s="20"/>
      <c r="G8" s="20"/>
      <c r="H8" s="20"/>
      <c r="I8" s="20"/>
      <c r="J8" s="20"/>
      <c r="K8" s="17"/>
    </row>
    <row r="9" spans="2:13" ht="13.8" thickBot="1" x14ac:dyDescent="0.3">
      <c r="B9" s="16"/>
      <c r="C9" s="22"/>
      <c r="D9" s="22">
        <v>2016</v>
      </c>
      <c r="E9" s="22">
        <v>2017</v>
      </c>
      <c r="F9" s="22">
        <v>2018</v>
      </c>
      <c r="G9" s="22">
        <v>2019</v>
      </c>
      <c r="H9" s="22">
        <v>2020</v>
      </c>
      <c r="I9" s="22">
        <v>2021</v>
      </c>
      <c r="J9" s="22" t="s">
        <v>18</v>
      </c>
      <c r="K9" s="17"/>
    </row>
    <row r="10" spans="2:13" ht="13.8" thickBot="1" x14ac:dyDescent="0.3">
      <c r="B10" s="16"/>
      <c r="C10" s="58" t="s">
        <v>231</v>
      </c>
      <c r="D10" s="59">
        <v>6.31645877312606</v>
      </c>
      <c r="E10" s="59">
        <v>10.350977249263501</v>
      </c>
      <c r="F10" s="59">
        <v>12.519393255111799</v>
      </c>
      <c r="G10" s="59">
        <v>12.584486463279701</v>
      </c>
      <c r="H10" s="59">
        <v>20.837841027250999</v>
      </c>
      <c r="I10" s="59">
        <v>21.594665070565</v>
      </c>
      <c r="J10" s="59">
        <f>SUM(D10:I10)</f>
        <v>84.203821838597065</v>
      </c>
      <c r="K10" s="17"/>
      <c r="M10" s="60"/>
    </row>
    <row r="11" spans="2:13" ht="13.8" thickBot="1" x14ac:dyDescent="0.3">
      <c r="B11" s="16"/>
      <c r="C11" s="58" t="s">
        <v>233</v>
      </c>
      <c r="D11" s="59">
        <f>D10*0.42</f>
        <v>2.6529126847129452</v>
      </c>
      <c r="E11" s="59">
        <f t="shared" ref="E11:I11" si="0">E10*0.42</f>
        <v>4.3474104446906701</v>
      </c>
      <c r="F11" s="59">
        <f t="shared" si="0"/>
        <v>5.2581451671469557</v>
      </c>
      <c r="G11" s="59">
        <f t="shared" si="0"/>
        <v>5.2854843145774746</v>
      </c>
      <c r="H11" s="59">
        <f t="shared" si="0"/>
        <v>8.7518932314454183</v>
      </c>
      <c r="I11" s="59">
        <f t="shared" si="0"/>
        <v>9.0697593296373</v>
      </c>
      <c r="J11" s="59">
        <f>SUM(D11:I11)</f>
        <v>35.365605172210763</v>
      </c>
      <c r="K11" s="17"/>
      <c r="M11" s="60"/>
    </row>
    <row r="12" spans="2:13" x14ac:dyDescent="0.25">
      <c r="B12" s="16"/>
      <c r="C12" s="58"/>
      <c r="D12" s="20"/>
      <c r="E12" s="20"/>
      <c r="F12" s="20"/>
      <c r="G12" s="20"/>
      <c r="H12" s="20"/>
      <c r="I12" s="20"/>
      <c r="J12" s="20"/>
      <c r="K12" s="17"/>
      <c r="M12" s="60"/>
    </row>
    <row r="13" spans="2:13" x14ac:dyDescent="0.25">
      <c r="B13" s="16"/>
      <c r="C13" s="174"/>
      <c r="D13" s="175"/>
      <c r="E13" s="175"/>
      <c r="F13" s="175"/>
      <c r="G13" s="175"/>
      <c r="H13" s="175"/>
      <c r="I13" s="175"/>
      <c r="J13" s="175"/>
      <c r="K13" s="17"/>
      <c r="M13" s="60"/>
    </row>
    <row r="14" spans="2:13" x14ac:dyDescent="0.25">
      <c r="B14" s="16"/>
      <c r="C14" s="174" t="s">
        <v>232</v>
      </c>
      <c r="D14" s="176"/>
      <c r="E14" s="176"/>
      <c r="F14" s="176"/>
      <c r="G14" s="176"/>
      <c r="H14" s="176"/>
      <c r="I14" s="176"/>
      <c r="J14" s="176"/>
      <c r="K14" s="17"/>
      <c r="M14" s="60"/>
    </row>
    <row r="15" spans="2:13" ht="48.75" customHeight="1" x14ac:dyDescent="0.25">
      <c r="B15" s="16"/>
      <c r="C15" s="285" t="s">
        <v>367</v>
      </c>
      <c r="D15" s="285"/>
      <c r="E15" s="285"/>
      <c r="F15" s="285"/>
      <c r="G15" s="285"/>
      <c r="H15" s="285"/>
      <c r="I15" s="285"/>
      <c r="J15" s="285"/>
      <c r="K15" s="17"/>
      <c r="M15" s="60"/>
    </row>
    <row r="16" spans="2:13" ht="13.8" thickBot="1" x14ac:dyDescent="0.3">
      <c r="B16" s="24"/>
      <c r="C16" s="25"/>
      <c r="D16" s="25"/>
      <c r="E16" s="25"/>
      <c r="F16" s="25"/>
      <c r="G16" s="25"/>
      <c r="H16" s="25"/>
      <c r="I16" s="25"/>
      <c r="J16" s="25"/>
      <c r="K16" s="26"/>
    </row>
    <row r="19" spans="3:10" x14ac:dyDescent="0.25">
      <c r="C19" s="61"/>
      <c r="D19" s="62"/>
    </row>
    <row r="20" spans="3:10" x14ac:dyDescent="0.25">
      <c r="C20" s="61"/>
    </row>
    <row r="23" spans="3:10" x14ac:dyDescent="0.25">
      <c r="C23" s="61"/>
      <c r="D23" s="61"/>
      <c r="E23" s="61"/>
      <c r="F23" s="61"/>
      <c r="G23" s="61"/>
      <c r="H23" s="61"/>
      <c r="I23" s="61"/>
      <c r="J23" s="61"/>
    </row>
    <row r="24" spans="3:10" x14ac:dyDescent="0.25">
      <c r="C24" s="61"/>
      <c r="D24" s="61"/>
      <c r="E24" s="61"/>
      <c r="F24" s="61"/>
      <c r="G24" s="61"/>
      <c r="H24" s="61"/>
      <c r="I24" s="61"/>
      <c r="J24" s="61"/>
    </row>
    <row r="25" spans="3:10" x14ac:dyDescent="0.25">
      <c r="C25" s="61"/>
      <c r="D25" s="61"/>
      <c r="E25" s="61"/>
      <c r="F25" s="61"/>
      <c r="G25" s="61"/>
      <c r="H25" s="61"/>
      <c r="I25" s="61"/>
      <c r="J25" s="61"/>
    </row>
    <row r="26" spans="3:10" x14ac:dyDescent="0.25">
      <c r="C26" s="61"/>
      <c r="D26" s="61"/>
      <c r="E26" s="61"/>
      <c r="F26" s="61"/>
      <c r="G26" s="61"/>
      <c r="H26" s="61"/>
      <c r="I26" s="61"/>
      <c r="J26" s="61"/>
    </row>
  </sheetData>
  <mergeCells count="4">
    <mergeCell ref="C15:J15"/>
    <mergeCell ref="D3:J3"/>
    <mergeCell ref="D4:J4"/>
    <mergeCell ref="D6:J6"/>
  </mergeCells>
  <hyperlinks>
    <hyperlink ref="C1" location="TOC!A1" display="Back to Table of Contents"/>
  </hyperlink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B1:AI16"/>
  <sheetViews>
    <sheetView showGridLines="0" workbookViewId="0"/>
  </sheetViews>
  <sheetFormatPr defaultColWidth="8.59765625" defaultRowHeight="13.2" x14ac:dyDescent="0.25"/>
  <cols>
    <col min="1" max="2" width="2.59765625" style="12" customWidth="1"/>
    <col min="3" max="4" width="14.59765625" style="12" customWidth="1"/>
    <col min="5" max="10" width="8.59765625" style="12"/>
    <col min="11" max="11" width="2.59765625" style="12" customWidth="1"/>
    <col min="12" max="16384" width="8.59765625" style="12"/>
  </cols>
  <sheetData>
    <row r="1" spans="2:35" ht="13.8" thickBot="1" x14ac:dyDescent="0.3">
      <c r="C1" s="198" t="s">
        <v>241</v>
      </c>
    </row>
    <row r="2" spans="2:35" x14ac:dyDescent="0.25">
      <c r="B2" s="13"/>
      <c r="C2" s="14"/>
      <c r="D2" s="14"/>
      <c r="E2" s="14"/>
      <c r="F2" s="14"/>
      <c r="G2" s="14"/>
      <c r="H2" s="14"/>
      <c r="I2" s="14"/>
      <c r="J2" s="14"/>
      <c r="K2" s="15"/>
    </row>
    <row r="3" spans="2:35" ht="13.8" x14ac:dyDescent="0.25">
      <c r="B3" s="16"/>
      <c r="C3" s="160"/>
      <c r="D3" s="289" t="s">
        <v>292</v>
      </c>
      <c r="E3" s="289"/>
      <c r="F3" s="289"/>
      <c r="G3" s="289"/>
      <c r="H3" s="289"/>
      <c r="I3" s="289"/>
      <c r="J3" s="289"/>
      <c r="K3" s="17"/>
      <c r="N3" s="18" t="s">
        <v>299</v>
      </c>
      <c r="AB3" s="12" t="s">
        <v>270</v>
      </c>
    </row>
    <row r="4" spans="2:35" x14ac:dyDescent="0.25">
      <c r="B4" s="16"/>
      <c r="C4" s="160"/>
      <c r="D4" s="287" t="s">
        <v>175</v>
      </c>
      <c r="E4" s="287"/>
      <c r="F4" s="287"/>
      <c r="G4" s="287"/>
      <c r="H4" s="287"/>
      <c r="I4" s="287"/>
      <c r="J4" s="287"/>
      <c r="K4" s="17"/>
      <c r="N4" s="18" t="s">
        <v>243</v>
      </c>
      <c r="AB4" s="19" t="str">
        <f>C9</f>
        <v>Scenarios</v>
      </c>
      <c r="AC4" s="19">
        <f t="shared" ref="AC4:AI5" si="0">D9</f>
        <v>2015</v>
      </c>
      <c r="AD4" s="19">
        <f t="shared" si="0"/>
        <v>2016</v>
      </c>
      <c r="AE4" s="19">
        <f t="shared" si="0"/>
        <v>2017</v>
      </c>
      <c r="AF4" s="19">
        <f t="shared" si="0"/>
        <v>2018</v>
      </c>
      <c r="AG4" s="19">
        <f t="shared" si="0"/>
        <v>2019</v>
      </c>
      <c r="AH4" s="19">
        <f t="shared" si="0"/>
        <v>2020</v>
      </c>
      <c r="AI4" s="19">
        <f t="shared" si="0"/>
        <v>2021</v>
      </c>
    </row>
    <row r="5" spans="2:35" x14ac:dyDescent="0.25">
      <c r="B5" s="16"/>
      <c r="C5" s="20"/>
      <c r="D5" s="20"/>
      <c r="E5" s="20"/>
      <c r="F5" s="20"/>
      <c r="G5" s="20"/>
      <c r="H5" s="20"/>
      <c r="I5" s="20"/>
      <c r="J5" s="20"/>
      <c r="K5" s="17"/>
      <c r="AB5" s="19" t="s">
        <v>66</v>
      </c>
      <c r="AC5" s="21">
        <f t="shared" ref="AC5" si="1">D10</f>
        <v>2527.5380969193834</v>
      </c>
      <c r="AD5" s="21">
        <f t="shared" ref="AD5" si="2">E10</f>
        <v>2547.577481230398</v>
      </c>
      <c r="AE5" s="21">
        <f t="shared" ref="AE5" si="3">F10</f>
        <v>2574.818194972012</v>
      </c>
      <c r="AF5" s="21">
        <f t="shared" si="0"/>
        <v>2601.2584276768794</v>
      </c>
      <c r="AG5" s="21">
        <f t="shared" si="0"/>
        <v>2632.2179468101749</v>
      </c>
      <c r="AH5" s="21">
        <f t="shared" si="0"/>
        <v>2664.9676853050837</v>
      </c>
      <c r="AI5" s="21">
        <f t="shared" si="0"/>
        <v>2696.2836616347845</v>
      </c>
    </row>
    <row r="6" spans="2:35" ht="26.25" customHeight="1" x14ac:dyDescent="0.25">
      <c r="B6" s="16"/>
      <c r="C6" s="160"/>
      <c r="D6" s="290" t="s">
        <v>4</v>
      </c>
      <c r="E6" s="290"/>
      <c r="F6" s="290"/>
      <c r="G6" s="290"/>
      <c r="H6" s="290"/>
      <c r="I6" s="290"/>
      <c r="J6" s="290"/>
      <c r="K6" s="17"/>
      <c r="AB6" s="19" t="str">
        <f t="shared" ref="AB6:AI6" si="4">C11</f>
        <v>Baseline</v>
      </c>
      <c r="AC6" s="21">
        <f t="shared" si="4"/>
        <v>2527.5380657086307</v>
      </c>
      <c r="AD6" s="21">
        <f t="shared" si="4"/>
        <v>2561.8925660284194</v>
      </c>
      <c r="AE6" s="21">
        <f t="shared" si="4"/>
        <v>2607.2540811877066</v>
      </c>
      <c r="AF6" s="21">
        <f t="shared" si="4"/>
        <v>2654.6790472342573</v>
      </c>
      <c r="AG6" s="21">
        <f t="shared" si="4"/>
        <v>2708.1449553939301</v>
      </c>
      <c r="AH6" s="21">
        <f t="shared" si="4"/>
        <v>2772.4324544837514</v>
      </c>
      <c r="AI6" s="21">
        <f t="shared" si="4"/>
        <v>2835.8895427161087</v>
      </c>
    </row>
    <row r="7" spans="2:35" x14ac:dyDescent="0.25">
      <c r="B7" s="16"/>
      <c r="C7" s="157"/>
      <c r="D7" s="157"/>
      <c r="E7" s="157"/>
      <c r="F7" s="157"/>
      <c r="G7" s="157"/>
      <c r="H7" s="157"/>
      <c r="I7" s="157"/>
      <c r="J7" s="157"/>
      <c r="K7" s="17"/>
    </row>
    <row r="8" spans="2:35" x14ac:dyDescent="0.25">
      <c r="B8" s="16"/>
      <c r="C8" s="20"/>
      <c r="D8" s="20"/>
      <c r="E8" s="20"/>
      <c r="F8" s="20"/>
      <c r="G8" s="20"/>
      <c r="H8" s="20"/>
      <c r="I8" s="20"/>
      <c r="J8" s="20"/>
      <c r="K8" s="17"/>
    </row>
    <row r="9" spans="2:35" ht="13.8" thickBot="1" x14ac:dyDescent="0.3">
      <c r="B9" s="16"/>
      <c r="C9" s="22" t="s">
        <v>0</v>
      </c>
      <c r="D9" s="22">
        <v>2015</v>
      </c>
      <c r="E9" s="22">
        <v>2016</v>
      </c>
      <c r="F9" s="22">
        <v>2017</v>
      </c>
      <c r="G9" s="22">
        <v>2018</v>
      </c>
      <c r="H9" s="22">
        <v>2019</v>
      </c>
      <c r="I9" s="22">
        <v>2020</v>
      </c>
      <c r="J9" s="22">
        <v>2021</v>
      </c>
      <c r="K9" s="17"/>
    </row>
    <row r="10" spans="2:35" ht="13.8" thickBot="1" x14ac:dyDescent="0.3">
      <c r="B10" s="16"/>
      <c r="C10" s="20" t="s">
        <v>66</v>
      </c>
      <c r="D10" s="23">
        <v>2527.5380969193834</v>
      </c>
      <c r="E10" s="23">
        <v>2547.577481230398</v>
      </c>
      <c r="F10" s="23">
        <v>2574.818194972012</v>
      </c>
      <c r="G10" s="23">
        <v>2601.2584276768794</v>
      </c>
      <c r="H10" s="23">
        <v>2632.2179468101749</v>
      </c>
      <c r="I10" s="23">
        <v>2664.9676853050837</v>
      </c>
      <c r="J10" s="23">
        <v>2696.2836616347845</v>
      </c>
      <c r="K10" s="17"/>
    </row>
    <row r="11" spans="2:35" ht="13.8" thickBot="1" x14ac:dyDescent="0.3">
      <c r="B11" s="16"/>
      <c r="C11" s="20" t="s">
        <v>165</v>
      </c>
      <c r="D11" s="23">
        <v>2527.5380657086307</v>
      </c>
      <c r="E11" s="23">
        <v>2561.8925660284194</v>
      </c>
      <c r="F11" s="23">
        <v>2607.2540811877066</v>
      </c>
      <c r="G11" s="23">
        <v>2654.6790472342573</v>
      </c>
      <c r="H11" s="23">
        <v>2708.1449553939301</v>
      </c>
      <c r="I11" s="23">
        <v>2772.4324544837514</v>
      </c>
      <c r="J11" s="23">
        <v>2835.8895427161087</v>
      </c>
      <c r="K11" s="17"/>
    </row>
    <row r="12" spans="2:35" ht="13.8" thickBot="1" x14ac:dyDescent="0.3">
      <c r="B12" s="24"/>
      <c r="C12" s="25"/>
      <c r="D12" s="25"/>
      <c r="E12" s="209"/>
      <c r="F12" s="209"/>
      <c r="G12" s="209"/>
      <c r="H12" s="209"/>
      <c r="I12" s="209"/>
      <c r="J12" s="209"/>
      <c r="K12" s="26"/>
    </row>
    <row r="14" spans="2:35" x14ac:dyDescent="0.25">
      <c r="E14" s="27"/>
      <c r="F14" s="27"/>
      <c r="G14" s="27"/>
      <c r="H14" s="27"/>
      <c r="I14" s="27"/>
      <c r="J14" s="28"/>
    </row>
    <row r="15" spans="2:35" x14ac:dyDescent="0.25">
      <c r="E15" s="29"/>
      <c r="F15" s="29"/>
      <c r="G15" s="29"/>
      <c r="H15" s="29"/>
      <c r="I15" s="29"/>
      <c r="J15" s="29"/>
    </row>
    <row r="16" spans="2:35" x14ac:dyDescent="0.25">
      <c r="J16" s="258"/>
    </row>
  </sheetData>
  <mergeCells count="3">
    <mergeCell ref="D3:J3"/>
    <mergeCell ref="D4:J4"/>
    <mergeCell ref="D6:J6"/>
  </mergeCells>
  <hyperlinks>
    <hyperlink ref="C1" location="TOC!A1" display="Back to Table of Contents"/>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B1:BO31"/>
  <sheetViews>
    <sheetView showGridLines="0" workbookViewId="0"/>
  </sheetViews>
  <sheetFormatPr defaultColWidth="8.59765625" defaultRowHeight="13.2" x14ac:dyDescent="0.25"/>
  <cols>
    <col min="1" max="2" width="2.59765625" style="1" customWidth="1"/>
    <col min="3" max="3" width="13.5" style="1" customWidth="1"/>
    <col min="4" max="5" width="14.59765625" style="1" customWidth="1"/>
    <col min="6" max="6" width="8.59765625" style="1" customWidth="1"/>
    <col min="7" max="11" width="8.59765625" style="1"/>
    <col min="12" max="12" width="2.59765625" style="1" customWidth="1"/>
    <col min="13" max="16384" width="8.59765625" style="1"/>
  </cols>
  <sheetData>
    <row r="1" spans="2:67" ht="13.8" thickBot="1" x14ac:dyDescent="0.3">
      <c r="C1" s="198" t="s">
        <v>241</v>
      </c>
    </row>
    <row r="2" spans="2:67" x14ac:dyDescent="0.25">
      <c r="B2" s="2"/>
      <c r="C2" s="3"/>
      <c r="D2" s="63"/>
      <c r="E2" s="63"/>
      <c r="F2" s="63"/>
      <c r="G2" s="63"/>
      <c r="H2" s="63"/>
      <c r="I2" s="63"/>
      <c r="J2" s="63"/>
      <c r="K2" s="63"/>
      <c r="L2" s="4"/>
      <c r="N2" s="64" t="s">
        <v>315</v>
      </c>
      <c r="O2" s="64"/>
      <c r="P2" s="64"/>
      <c r="Q2" s="64"/>
      <c r="R2" s="64"/>
      <c r="S2" s="64"/>
      <c r="T2" s="64"/>
      <c r="U2" s="64"/>
      <c r="V2" s="64" t="s">
        <v>316</v>
      </c>
      <c r="AD2" s="64" t="s">
        <v>317</v>
      </c>
    </row>
    <row r="3" spans="2:67" ht="13.8" x14ac:dyDescent="0.25">
      <c r="B3" s="5"/>
      <c r="C3" s="65"/>
      <c r="D3" s="131"/>
      <c r="E3" s="291" t="s">
        <v>293</v>
      </c>
      <c r="F3" s="291"/>
      <c r="G3" s="291"/>
      <c r="H3" s="291"/>
      <c r="I3" s="291"/>
      <c r="J3" s="291"/>
      <c r="K3" s="291"/>
      <c r="L3" s="6"/>
      <c r="N3" s="64" t="s">
        <v>249</v>
      </c>
      <c r="O3" s="64"/>
      <c r="P3" s="64"/>
      <c r="Q3" s="64"/>
      <c r="R3" s="64"/>
      <c r="S3" s="64"/>
      <c r="T3" s="64"/>
      <c r="U3" s="64"/>
      <c r="V3" s="64" t="s">
        <v>249</v>
      </c>
      <c r="AD3" s="64" t="s">
        <v>249</v>
      </c>
    </row>
    <row r="4" spans="2:67" x14ac:dyDescent="0.25">
      <c r="B4" s="5"/>
      <c r="C4" s="65"/>
      <c r="D4" s="131"/>
      <c r="E4" s="292" t="s">
        <v>175</v>
      </c>
      <c r="F4" s="292"/>
      <c r="G4" s="292"/>
      <c r="H4" s="292"/>
      <c r="I4" s="292"/>
      <c r="J4" s="292"/>
      <c r="K4" s="292"/>
      <c r="L4" s="6"/>
    </row>
    <row r="5" spans="2:67" x14ac:dyDescent="0.25">
      <c r="B5" s="5"/>
      <c r="C5" s="65"/>
      <c r="D5" s="153"/>
      <c r="E5" s="7"/>
      <c r="F5" s="7"/>
      <c r="G5" s="7"/>
      <c r="H5" s="7"/>
      <c r="I5" s="7"/>
      <c r="J5" s="7"/>
      <c r="K5" s="7"/>
      <c r="L5" s="6"/>
      <c r="AN5" s="1" t="s">
        <v>270</v>
      </c>
      <c r="AX5" s="1" t="str">
        <f>AN5</f>
        <v xml:space="preserve">DO NOT EDIT. THIS TABLE SUPPORTS THE CHART. </v>
      </c>
      <c r="BH5" s="1" t="str">
        <f>AX5</f>
        <v xml:space="preserve">DO NOT EDIT. THIS TABLE SUPPORTS THE CHART. </v>
      </c>
    </row>
    <row r="6" spans="2:67" ht="27" customHeight="1" x14ac:dyDescent="0.25">
      <c r="B6" s="5"/>
      <c r="C6" s="131"/>
      <c r="D6" s="111"/>
      <c r="E6" s="293" t="s">
        <v>178</v>
      </c>
      <c r="F6" s="293"/>
      <c r="G6" s="293"/>
      <c r="H6" s="293"/>
      <c r="I6" s="293"/>
      <c r="J6" s="293"/>
      <c r="K6" s="293"/>
      <c r="L6" s="6"/>
      <c r="AN6" s="66" t="str">
        <f>D9</f>
        <v>Scenarios</v>
      </c>
      <c r="AO6" s="66">
        <f t="shared" ref="AO6:AU7" si="0">E9</f>
        <v>2015</v>
      </c>
      <c r="AP6" s="66">
        <f t="shared" si="0"/>
        <v>2016</v>
      </c>
      <c r="AQ6" s="66">
        <f t="shared" si="0"/>
        <v>2017</v>
      </c>
      <c r="AR6" s="66">
        <f t="shared" si="0"/>
        <v>2018</v>
      </c>
      <c r="AS6" s="66">
        <f t="shared" si="0"/>
        <v>2019</v>
      </c>
      <c r="AT6" s="66">
        <f t="shared" si="0"/>
        <v>2020</v>
      </c>
      <c r="AU6" s="66">
        <f t="shared" si="0"/>
        <v>2021</v>
      </c>
      <c r="AX6" s="66" t="str">
        <f>AN6</f>
        <v>Scenarios</v>
      </c>
      <c r="AY6" s="66">
        <f t="shared" ref="AY6:BE6" si="1">AO6</f>
        <v>2015</v>
      </c>
      <c r="AZ6" s="66">
        <f t="shared" si="1"/>
        <v>2016</v>
      </c>
      <c r="BA6" s="66">
        <f t="shared" si="1"/>
        <v>2017</v>
      </c>
      <c r="BB6" s="66">
        <f t="shared" si="1"/>
        <v>2018</v>
      </c>
      <c r="BC6" s="66">
        <f t="shared" si="1"/>
        <v>2019</v>
      </c>
      <c r="BD6" s="66">
        <f t="shared" si="1"/>
        <v>2020</v>
      </c>
      <c r="BE6" s="66">
        <f t="shared" si="1"/>
        <v>2021</v>
      </c>
      <c r="BH6" s="66" t="str">
        <f>AX6</f>
        <v>Scenarios</v>
      </c>
      <c r="BI6" s="66">
        <f t="shared" ref="BI6" si="2">AY6</f>
        <v>2015</v>
      </c>
      <c r="BJ6" s="66">
        <f t="shared" ref="BJ6" si="3">AZ6</f>
        <v>2016</v>
      </c>
      <c r="BK6" s="66">
        <f t="shared" ref="BK6" si="4">BA6</f>
        <v>2017</v>
      </c>
      <c r="BL6" s="66">
        <f t="shared" ref="BL6" si="5">BB6</f>
        <v>2018</v>
      </c>
      <c r="BM6" s="66">
        <f t="shared" ref="BM6" si="6">BC6</f>
        <v>2019</v>
      </c>
      <c r="BN6" s="66">
        <f t="shared" ref="BN6" si="7">BD6</f>
        <v>2020</v>
      </c>
      <c r="BO6" s="66">
        <f t="shared" ref="BO6" si="8">BE6</f>
        <v>2021</v>
      </c>
    </row>
    <row r="7" spans="2:67" x14ac:dyDescent="0.25">
      <c r="B7" s="5"/>
      <c r="C7" s="111"/>
      <c r="D7" s="111"/>
      <c r="E7" s="111"/>
      <c r="F7" s="111"/>
      <c r="G7" s="111"/>
      <c r="H7" s="111"/>
      <c r="I7" s="111"/>
      <c r="J7" s="111"/>
      <c r="K7" s="111"/>
      <c r="L7" s="6"/>
      <c r="AN7" s="70" t="s">
        <v>66</v>
      </c>
      <c r="AO7" s="67">
        <f t="shared" ref="AO7:AO8" si="9">E10</f>
        <v>1405.9397543526611</v>
      </c>
      <c r="AP7" s="67">
        <f t="shared" ref="AP7:AP8" si="10">F10</f>
        <v>1432.8946733422222</v>
      </c>
      <c r="AQ7" s="67">
        <f t="shared" ref="AQ7:AQ8" si="11">G10</f>
        <v>1462.2102015591267</v>
      </c>
      <c r="AR7" s="67">
        <f t="shared" si="0"/>
        <v>1486.9713862326453</v>
      </c>
      <c r="AS7" s="67">
        <f t="shared" si="0"/>
        <v>1512.390547362995</v>
      </c>
      <c r="AT7" s="67">
        <f t="shared" si="0"/>
        <v>1535.6493826590195</v>
      </c>
      <c r="AU7" s="67">
        <f>K10</f>
        <v>1556.654479212199</v>
      </c>
      <c r="AX7" s="66" t="str">
        <f>AN7</f>
        <v>Market</v>
      </c>
      <c r="AY7" s="67">
        <f t="shared" ref="AY7:BA7" si="12">E12</f>
        <v>506.35406713172011</v>
      </c>
      <c r="AZ7" s="67">
        <f t="shared" si="12"/>
        <v>498.77359371657974</v>
      </c>
      <c r="BA7" s="67">
        <f t="shared" si="12"/>
        <v>492.08644912436688</v>
      </c>
      <c r="BB7" s="67">
        <f t="shared" ref="BB7" si="13">H12</f>
        <v>485.51604619490422</v>
      </c>
      <c r="BC7" s="67">
        <f t="shared" ref="BC7" si="14">I12</f>
        <v>479.6109790687542</v>
      </c>
      <c r="BD7" s="67">
        <f t="shared" ref="BD7:BE7" si="15">J12</f>
        <v>472.50457594827861</v>
      </c>
      <c r="BE7" s="67">
        <f t="shared" si="15"/>
        <v>467.01986726093088</v>
      </c>
      <c r="BH7" s="66" t="str">
        <f>AX7</f>
        <v>Market</v>
      </c>
      <c r="BI7" s="67">
        <f t="shared" ref="BI7:BK7" si="16">E14</f>
        <v>334.86632588276001</v>
      </c>
      <c r="BJ7" s="67">
        <f t="shared" si="16"/>
        <v>329.15876554007576</v>
      </c>
      <c r="BK7" s="67">
        <f t="shared" si="16"/>
        <v>323.58082573503032</v>
      </c>
      <c r="BL7" s="67">
        <f t="shared" ref="BL7" si="17">H14</f>
        <v>318.02727431794563</v>
      </c>
      <c r="BM7" s="67">
        <f t="shared" ref="BM7" si="18">I14</f>
        <v>312.2839891677736</v>
      </c>
      <c r="BN7" s="67">
        <f t="shared" ref="BN7:BO7" si="19">J14</f>
        <v>306.25859897680698</v>
      </c>
      <c r="BO7" s="67">
        <f t="shared" si="19"/>
        <v>300.2574817192201</v>
      </c>
    </row>
    <row r="8" spans="2:67" x14ac:dyDescent="0.25">
      <c r="B8" s="5"/>
      <c r="C8" s="65"/>
      <c r="D8" s="7"/>
      <c r="E8" s="7"/>
      <c r="F8" s="7"/>
      <c r="G8" s="7"/>
      <c r="H8" s="7"/>
      <c r="I8" s="7"/>
      <c r="J8" s="7"/>
      <c r="K8" s="7"/>
      <c r="L8" s="6"/>
      <c r="AN8" s="70" t="s">
        <v>165</v>
      </c>
      <c r="AO8" s="67">
        <f t="shared" si="9"/>
        <v>1405.9397543526611</v>
      </c>
      <c r="AP8" s="67">
        <f t="shared" si="10"/>
        <v>1440.5116846909536</v>
      </c>
      <c r="AQ8" s="67">
        <f t="shared" si="11"/>
        <v>1480.2891748744187</v>
      </c>
      <c r="AR8" s="67">
        <f t="shared" ref="AR8" si="20">H11</f>
        <v>1517.9294074221707</v>
      </c>
      <c r="AS8" s="67">
        <f t="shared" ref="AS8" si="21">I11</f>
        <v>1557.4272346847085</v>
      </c>
      <c r="AT8" s="67">
        <f t="shared" ref="AT8" si="22">J11</f>
        <v>1601.89457802939</v>
      </c>
      <c r="AU8" s="67">
        <f t="shared" ref="AU8" si="23">K11</f>
        <v>1644.4788799788262</v>
      </c>
      <c r="AX8" s="66" t="str">
        <f>AN8</f>
        <v>Baseline</v>
      </c>
      <c r="AY8" s="67">
        <f t="shared" ref="AY8" si="24">E13</f>
        <v>506.35406713172011</v>
      </c>
      <c r="AZ8" s="67">
        <f t="shared" ref="AZ8" si="25">F13</f>
        <v>500.44696521433042</v>
      </c>
      <c r="BA8" s="67">
        <f t="shared" ref="BA8" si="26">G13</f>
        <v>495.60503173954862</v>
      </c>
      <c r="BB8" s="67">
        <f t="shared" ref="BB8" si="27">H13</f>
        <v>491.10913968079348</v>
      </c>
      <c r="BC8" s="67">
        <f t="shared" ref="BC8" si="28">I13</f>
        <v>487.11058147060788</v>
      </c>
      <c r="BD8" s="67">
        <f t="shared" ref="BD8" si="29">J13</f>
        <v>482.44805443445466</v>
      </c>
      <c r="BE8" s="67">
        <f t="shared" ref="BE8" si="30">K13</f>
        <v>479.2094287376699</v>
      </c>
      <c r="BH8" s="66" t="str">
        <f>AX8</f>
        <v>Baseline</v>
      </c>
      <c r="BI8" s="67">
        <f t="shared" ref="BI8" si="31">E15</f>
        <v>334.86632588276001</v>
      </c>
      <c r="BJ8" s="67">
        <f t="shared" ref="BJ8" si="32">F15</f>
        <v>333.43350653603648</v>
      </c>
      <c r="BK8" s="67">
        <f t="shared" ref="BK8" si="33">G15</f>
        <v>332.43427571031418</v>
      </c>
      <c r="BL8" s="67">
        <f t="shared" ref="BL8" si="34">H15</f>
        <v>331.51353213407111</v>
      </c>
      <c r="BM8" s="67">
        <f t="shared" ref="BM8" si="35">I15</f>
        <v>330.56913680849692</v>
      </c>
      <c r="BN8" s="67">
        <f t="shared" ref="BN8" si="36">J15</f>
        <v>330.11941754501572</v>
      </c>
      <c r="BO8" s="67">
        <f t="shared" ref="BO8" si="37">K15</f>
        <v>329.74344391305925</v>
      </c>
    </row>
    <row r="9" spans="2:67" ht="13.8" thickBot="1" x14ac:dyDescent="0.3">
      <c r="B9" s="5"/>
      <c r="C9" s="8" t="s">
        <v>11</v>
      </c>
      <c r="D9" s="8" t="s">
        <v>0</v>
      </c>
      <c r="E9" s="8">
        <v>2015</v>
      </c>
      <c r="F9" s="8">
        <v>2016</v>
      </c>
      <c r="G9" s="8">
        <v>2017</v>
      </c>
      <c r="H9" s="8">
        <v>2018</v>
      </c>
      <c r="I9" s="8">
        <v>2019</v>
      </c>
      <c r="J9" s="8">
        <v>2020</v>
      </c>
      <c r="K9" s="8">
        <v>2021</v>
      </c>
      <c r="L9" s="6"/>
      <c r="AN9" s="66"/>
      <c r="AO9" s="67"/>
      <c r="AP9" s="67"/>
      <c r="AQ9" s="67"/>
      <c r="AR9" s="67"/>
      <c r="AS9" s="67"/>
      <c r="AT9" s="67"/>
      <c r="AU9" s="67"/>
      <c r="AX9" s="66"/>
      <c r="AY9" s="67"/>
      <c r="AZ9" s="67"/>
      <c r="BA9" s="67"/>
      <c r="BB9" s="67"/>
      <c r="BC9" s="67"/>
      <c r="BD9" s="67"/>
      <c r="BE9" s="67"/>
      <c r="BH9" s="66"/>
      <c r="BI9" s="67"/>
      <c r="BJ9" s="67"/>
      <c r="BK9" s="67"/>
      <c r="BL9" s="67"/>
      <c r="BM9" s="67"/>
      <c r="BN9" s="67"/>
      <c r="BO9" s="67"/>
    </row>
    <row r="10" spans="2:67" ht="13.8" thickBot="1" x14ac:dyDescent="0.3">
      <c r="B10" s="5"/>
      <c r="C10" s="7" t="s">
        <v>12</v>
      </c>
      <c r="D10" s="7" t="s">
        <v>66</v>
      </c>
      <c r="E10" s="68">
        <v>1405.9397543526611</v>
      </c>
      <c r="F10" s="68">
        <v>1432.8946733422222</v>
      </c>
      <c r="G10" s="68">
        <v>1462.2102015591267</v>
      </c>
      <c r="H10" s="68">
        <v>1486.9713862326453</v>
      </c>
      <c r="I10" s="68">
        <v>1512.390547362995</v>
      </c>
      <c r="J10" s="68">
        <v>1535.6493826590195</v>
      </c>
      <c r="K10" s="68">
        <v>1556.654479212199</v>
      </c>
      <c r="L10" s="6"/>
    </row>
    <row r="11" spans="2:67" ht="13.8" thickBot="1" x14ac:dyDescent="0.3">
      <c r="B11" s="5"/>
      <c r="C11" s="7" t="s">
        <v>12</v>
      </c>
      <c r="D11" s="7" t="s">
        <v>165</v>
      </c>
      <c r="E11" s="68">
        <v>1405.9397543526611</v>
      </c>
      <c r="F11" s="68">
        <v>1440.5116846909536</v>
      </c>
      <c r="G11" s="68">
        <v>1480.2891748744187</v>
      </c>
      <c r="H11" s="68">
        <v>1517.9294074221707</v>
      </c>
      <c r="I11" s="68">
        <v>1557.4272346847085</v>
      </c>
      <c r="J11" s="68">
        <v>1601.89457802939</v>
      </c>
      <c r="K11" s="68">
        <v>1644.4788799788262</v>
      </c>
      <c r="L11" s="6"/>
    </row>
    <row r="12" spans="2:67" ht="13.8" thickBot="1" x14ac:dyDescent="0.3">
      <c r="B12" s="5"/>
      <c r="C12" s="7" t="s">
        <v>13</v>
      </c>
      <c r="D12" s="7" t="s">
        <v>66</v>
      </c>
      <c r="E12" s="68">
        <v>506.35406713172011</v>
      </c>
      <c r="F12" s="68">
        <v>498.77359371657974</v>
      </c>
      <c r="G12" s="68">
        <v>492.08644912436688</v>
      </c>
      <c r="H12" s="68">
        <v>485.51604619490422</v>
      </c>
      <c r="I12" s="68">
        <v>479.6109790687542</v>
      </c>
      <c r="J12" s="68">
        <v>472.50457594827861</v>
      </c>
      <c r="K12" s="68">
        <v>467.01986726093088</v>
      </c>
      <c r="L12" s="6"/>
    </row>
    <row r="13" spans="2:67" ht="13.8" thickBot="1" x14ac:dyDescent="0.3">
      <c r="B13" s="5"/>
      <c r="C13" s="7" t="s">
        <v>13</v>
      </c>
      <c r="D13" s="7" t="s">
        <v>165</v>
      </c>
      <c r="E13" s="68">
        <v>506.35406713172011</v>
      </c>
      <c r="F13" s="68">
        <v>500.44696521433042</v>
      </c>
      <c r="G13" s="68">
        <v>495.60503173954862</v>
      </c>
      <c r="H13" s="68">
        <v>491.10913968079348</v>
      </c>
      <c r="I13" s="68">
        <v>487.11058147060788</v>
      </c>
      <c r="J13" s="68">
        <v>482.44805443445466</v>
      </c>
      <c r="K13" s="68">
        <v>479.2094287376699</v>
      </c>
      <c r="L13" s="6"/>
    </row>
    <row r="14" spans="2:67" ht="13.8" thickBot="1" x14ac:dyDescent="0.3">
      <c r="B14" s="5"/>
      <c r="C14" s="7" t="s">
        <v>14</v>
      </c>
      <c r="D14" s="7" t="s">
        <v>66</v>
      </c>
      <c r="E14" s="68">
        <v>334.86632588276001</v>
      </c>
      <c r="F14" s="68">
        <v>329.15876554007576</v>
      </c>
      <c r="G14" s="68">
        <v>323.58082573503032</v>
      </c>
      <c r="H14" s="68">
        <v>318.02727431794563</v>
      </c>
      <c r="I14" s="68">
        <v>312.2839891677736</v>
      </c>
      <c r="J14" s="68">
        <v>306.25859897680698</v>
      </c>
      <c r="K14" s="68">
        <v>300.2574817192201</v>
      </c>
      <c r="L14" s="6"/>
    </row>
    <row r="15" spans="2:67" ht="13.8" thickBot="1" x14ac:dyDescent="0.3">
      <c r="B15" s="5"/>
      <c r="C15" s="7" t="s">
        <v>14</v>
      </c>
      <c r="D15" s="7" t="s">
        <v>165</v>
      </c>
      <c r="E15" s="68">
        <v>334.86632588276001</v>
      </c>
      <c r="F15" s="68">
        <v>333.43350653603648</v>
      </c>
      <c r="G15" s="68">
        <v>332.43427571031418</v>
      </c>
      <c r="H15" s="68">
        <v>331.51353213407111</v>
      </c>
      <c r="I15" s="68">
        <v>330.56913680849692</v>
      </c>
      <c r="J15" s="68">
        <v>330.11941754501572</v>
      </c>
      <c r="K15" s="68">
        <v>329.74344391305925</v>
      </c>
      <c r="L15" s="6"/>
    </row>
    <row r="16" spans="2:67" ht="13.8" thickBot="1" x14ac:dyDescent="0.3">
      <c r="B16" s="9"/>
      <c r="C16" s="10"/>
      <c r="D16" s="10"/>
      <c r="E16" s="10"/>
      <c r="F16" s="10"/>
      <c r="G16" s="10"/>
      <c r="H16" s="10"/>
      <c r="I16" s="10"/>
      <c r="J16" s="10"/>
      <c r="K16" s="210"/>
      <c r="L16" s="11"/>
    </row>
    <row r="19" spans="5:47" x14ac:dyDescent="0.25">
      <c r="E19" s="69"/>
      <c r="F19" s="69"/>
      <c r="G19" s="69"/>
      <c r="H19" s="69"/>
      <c r="I19" s="69"/>
      <c r="J19" s="69"/>
      <c r="K19" s="69"/>
    </row>
    <row r="20" spans="5:47" x14ac:dyDescent="0.25">
      <c r="E20" s="69"/>
      <c r="F20" s="69"/>
      <c r="G20" s="69"/>
      <c r="H20" s="69"/>
      <c r="I20" s="69"/>
      <c r="J20" s="69"/>
      <c r="K20" s="69"/>
    </row>
    <row r="27" spans="5:47" x14ac:dyDescent="0.25">
      <c r="AN27" s="1" t="s">
        <v>270</v>
      </c>
    </row>
    <row r="28" spans="5:47" x14ac:dyDescent="0.25">
      <c r="N28" s="64" t="s">
        <v>300</v>
      </c>
      <c r="AN28" s="70" t="s">
        <v>0</v>
      </c>
      <c r="AO28" s="66">
        <v>2015</v>
      </c>
      <c r="AP28" s="66">
        <v>2016</v>
      </c>
      <c r="AQ28" s="66">
        <v>2017</v>
      </c>
      <c r="AR28" s="66">
        <v>2018</v>
      </c>
      <c r="AS28" s="66">
        <v>2019</v>
      </c>
      <c r="AT28" s="66">
        <v>2020</v>
      </c>
      <c r="AU28" s="66">
        <v>2021</v>
      </c>
    </row>
    <row r="29" spans="5:47" x14ac:dyDescent="0.25">
      <c r="N29" s="64" t="s">
        <v>249</v>
      </c>
      <c r="AN29" s="70" t="s">
        <v>66</v>
      </c>
      <c r="AO29" s="67">
        <f t="shared" ref="AO29:AQ30" si="38">E10+E12+E14</f>
        <v>2247.1601473671412</v>
      </c>
      <c r="AP29" s="67">
        <f t="shared" si="38"/>
        <v>2260.8270325988778</v>
      </c>
      <c r="AQ29" s="67">
        <f t="shared" si="38"/>
        <v>2277.8774764185241</v>
      </c>
      <c r="AR29" s="67">
        <f t="shared" ref="AR29" si="39">H10+H12+H14</f>
        <v>2290.514706745495</v>
      </c>
      <c r="AS29" s="67">
        <f t="shared" ref="AS29" si="40">I10+I12+I14</f>
        <v>2304.285515599523</v>
      </c>
      <c r="AT29" s="67">
        <f t="shared" ref="AT29:AU29" si="41">J10+J12+J14</f>
        <v>2314.4125575841053</v>
      </c>
      <c r="AU29" s="67">
        <f t="shared" si="41"/>
        <v>2323.9318281923497</v>
      </c>
    </row>
    <row r="30" spans="5:47" x14ac:dyDescent="0.25">
      <c r="AN30" s="70" t="s">
        <v>165</v>
      </c>
      <c r="AO30" s="67">
        <f t="shared" si="38"/>
        <v>2247.1601473671412</v>
      </c>
      <c r="AP30" s="67">
        <f t="shared" si="38"/>
        <v>2274.3921564413204</v>
      </c>
      <c r="AQ30" s="67">
        <f t="shared" si="38"/>
        <v>2308.3284823242816</v>
      </c>
      <c r="AR30" s="67">
        <f>H11+H13+H15</f>
        <v>2340.5520792370353</v>
      </c>
      <c r="AS30" s="67">
        <f>I11+I13+I15</f>
        <v>2375.1069529638135</v>
      </c>
      <c r="AT30" s="67">
        <f>J11+J13+J15</f>
        <v>2414.4620500088604</v>
      </c>
      <c r="AU30" s="67">
        <f>K11+K13+K15</f>
        <v>2453.4317526295554</v>
      </c>
    </row>
    <row r="31" spans="5:47" x14ac:dyDescent="0.25">
      <c r="AN31" s="70"/>
      <c r="AO31" s="67"/>
      <c r="AP31" s="67"/>
      <c r="AQ31" s="67"/>
      <c r="AR31" s="67"/>
      <c r="AS31" s="67"/>
      <c r="AT31" s="67"/>
      <c r="AU31" s="67"/>
    </row>
  </sheetData>
  <mergeCells count="3">
    <mergeCell ref="E3:K3"/>
    <mergeCell ref="E4:K4"/>
    <mergeCell ref="E6:K6"/>
  </mergeCells>
  <hyperlinks>
    <hyperlink ref="C1" location="TOC!A1" display="Back to Table of Contents"/>
  </hyperlink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B1:BO33"/>
  <sheetViews>
    <sheetView showGridLines="0" workbookViewId="0"/>
  </sheetViews>
  <sheetFormatPr defaultColWidth="8.59765625" defaultRowHeight="13.2" x14ac:dyDescent="0.25"/>
  <cols>
    <col min="1" max="2" width="2.59765625" style="12" customWidth="1"/>
    <col min="3" max="3" width="13.5" style="12" customWidth="1"/>
    <col min="4" max="5" width="14.59765625" style="12" customWidth="1"/>
    <col min="6" max="11" width="8.59765625" style="12"/>
    <col min="12" max="12" width="2.59765625" style="12" customWidth="1"/>
    <col min="13" max="49" width="8.59765625" style="12"/>
    <col min="50" max="50" width="8.59765625" style="12" customWidth="1"/>
    <col min="51" max="59" width="8.59765625" style="12"/>
    <col min="60" max="60" width="8.59765625" style="12" customWidth="1"/>
    <col min="61" max="16384" width="8.59765625" style="12"/>
  </cols>
  <sheetData>
    <row r="1" spans="2:67" ht="13.8" thickBot="1" x14ac:dyDescent="0.3">
      <c r="C1" s="198" t="s">
        <v>241</v>
      </c>
    </row>
    <row r="2" spans="2:67" x14ac:dyDescent="0.25">
      <c r="B2" s="13"/>
      <c r="C2" s="57"/>
      <c r="D2" s="14"/>
      <c r="E2" s="14"/>
      <c r="F2" s="14"/>
      <c r="G2" s="14"/>
      <c r="H2" s="14"/>
      <c r="I2" s="14"/>
      <c r="J2" s="14"/>
      <c r="K2" s="14"/>
      <c r="L2" s="15"/>
      <c r="N2" s="71" t="s">
        <v>295</v>
      </c>
      <c r="O2" s="71"/>
      <c r="P2" s="71"/>
      <c r="Q2" s="71"/>
      <c r="R2" s="71"/>
      <c r="S2" s="71"/>
      <c r="T2" s="71"/>
      <c r="U2" s="71"/>
      <c r="V2" s="71" t="s">
        <v>297</v>
      </c>
      <c r="W2" s="71"/>
      <c r="X2" s="71"/>
      <c r="Y2" s="71"/>
      <c r="Z2" s="71"/>
      <c r="AA2" s="71"/>
      <c r="AB2" s="71"/>
      <c r="AC2" s="71"/>
      <c r="AD2" s="71" t="s">
        <v>298</v>
      </c>
    </row>
    <row r="3" spans="2:67" ht="13.8" x14ac:dyDescent="0.25">
      <c r="B3" s="16"/>
      <c r="C3" s="72"/>
      <c r="D3" s="160"/>
      <c r="E3" s="295" t="s">
        <v>294</v>
      </c>
      <c r="F3" s="295"/>
      <c r="G3" s="295"/>
      <c r="H3" s="295"/>
      <c r="I3" s="295"/>
      <c r="J3" s="295"/>
      <c r="K3" s="295"/>
      <c r="L3" s="17"/>
      <c r="N3" s="71" t="s">
        <v>249</v>
      </c>
      <c r="O3" s="71"/>
      <c r="P3" s="71"/>
      <c r="Q3" s="71"/>
      <c r="R3" s="71"/>
      <c r="S3" s="71"/>
      <c r="T3" s="71"/>
      <c r="U3" s="71"/>
      <c r="V3" s="71" t="s">
        <v>249</v>
      </c>
      <c r="W3" s="71"/>
      <c r="X3" s="71"/>
      <c r="Y3" s="71"/>
      <c r="Z3" s="71"/>
      <c r="AA3" s="71"/>
      <c r="AB3" s="71"/>
      <c r="AC3" s="71"/>
      <c r="AD3" s="71" t="s">
        <v>249</v>
      </c>
    </row>
    <row r="4" spans="2:67" x14ac:dyDescent="0.25">
      <c r="B4" s="16"/>
      <c r="C4" s="72"/>
      <c r="D4" s="160"/>
      <c r="E4" s="296" t="s">
        <v>175</v>
      </c>
      <c r="F4" s="296"/>
      <c r="G4" s="296"/>
      <c r="H4" s="296"/>
      <c r="I4" s="296"/>
      <c r="J4" s="296"/>
      <c r="K4" s="296"/>
      <c r="L4" s="17"/>
    </row>
    <row r="5" spans="2:67" x14ac:dyDescent="0.25">
      <c r="B5" s="16"/>
      <c r="C5" s="72"/>
      <c r="D5" s="154"/>
      <c r="E5" s="154"/>
      <c r="F5" s="154"/>
      <c r="G5" s="154"/>
      <c r="H5" s="154"/>
      <c r="I5" s="154"/>
      <c r="J5" s="154"/>
      <c r="K5" s="154"/>
      <c r="L5" s="17"/>
      <c r="AN5" s="12" t="s">
        <v>270</v>
      </c>
      <c r="AX5" s="12" t="str">
        <f>AN5</f>
        <v xml:space="preserve">DO NOT EDIT. THIS TABLE SUPPORTS THE CHART. </v>
      </c>
      <c r="BH5" s="12" t="str">
        <f>AX5</f>
        <v xml:space="preserve">DO NOT EDIT. THIS TABLE SUPPORTS THE CHART. </v>
      </c>
    </row>
    <row r="6" spans="2:67" ht="24.75" customHeight="1" x14ac:dyDescent="0.25">
      <c r="B6" s="16"/>
      <c r="C6" s="160"/>
      <c r="D6" s="163"/>
      <c r="E6" s="297" t="s">
        <v>179</v>
      </c>
      <c r="F6" s="297"/>
      <c r="G6" s="297"/>
      <c r="H6" s="297"/>
      <c r="I6" s="297"/>
      <c r="J6" s="297"/>
      <c r="K6" s="297"/>
      <c r="L6" s="17"/>
      <c r="AN6" s="19" t="str">
        <f>D9</f>
        <v>Scenarios</v>
      </c>
      <c r="AO6" s="19">
        <f t="shared" ref="AO6:AU8" si="0">E9</f>
        <v>2015</v>
      </c>
      <c r="AP6" s="19">
        <f t="shared" si="0"/>
        <v>2016</v>
      </c>
      <c r="AQ6" s="19">
        <f t="shared" si="0"/>
        <v>2017</v>
      </c>
      <c r="AR6" s="19">
        <f t="shared" si="0"/>
        <v>2018</v>
      </c>
      <c r="AS6" s="19">
        <f t="shared" si="0"/>
        <v>2019</v>
      </c>
      <c r="AT6" s="19">
        <f t="shared" si="0"/>
        <v>2020</v>
      </c>
      <c r="AU6" s="19">
        <f t="shared" si="0"/>
        <v>2021</v>
      </c>
      <c r="AX6" s="19" t="str">
        <f>AN6</f>
        <v>Scenarios</v>
      </c>
      <c r="AY6" s="19">
        <f t="shared" ref="AY6:BE6" si="1">AO6</f>
        <v>2015</v>
      </c>
      <c r="AZ6" s="19">
        <f t="shared" si="1"/>
        <v>2016</v>
      </c>
      <c r="BA6" s="19">
        <f t="shared" si="1"/>
        <v>2017</v>
      </c>
      <c r="BB6" s="19">
        <f t="shared" si="1"/>
        <v>2018</v>
      </c>
      <c r="BC6" s="19">
        <f t="shared" si="1"/>
        <v>2019</v>
      </c>
      <c r="BD6" s="19">
        <f t="shared" si="1"/>
        <v>2020</v>
      </c>
      <c r="BE6" s="19">
        <f t="shared" si="1"/>
        <v>2021</v>
      </c>
      <c r="BH6" s="19" t="str">
        <f>AX6</f>
        <v>Scenarios</v>
      </c>
      <c r="BI6" s="19">
        <f t="shared" ref="BI6:BO6" si="2">AY6</f>
        <v>2015</v>
      </c>
      <c r="BJ6" s="19">
        <f t="shared" si="2"/>
        <v>2016</v>
      </c>
      <c r="BK6" s="19">
        <f t="shared" si="2"/>
        <v>2017</v>
      </c>
      <c r="BL6" s="19">
        <f t="shared" si="2"/>
        <v>2018</v>
      </c>
      <c r="BM6" s="19">
        <f t="shared" si="2"/>
        <v>2019</v>
      </c>
      <c r="BN6" s="19">
        <f t="shared" si="2"/>
        <v>2020</v>
      </c>
      <c r="BO6" s="19">
        <f t="shared" si="2"/>
        <v>2021</v>
      </c>
    </row>
    <row r="7" spans="2:67" x14ac:dyDescent="0.25">
      <c r="B7" s="16"/>
      <c r="C7" s="163"/>
      <c r="D7" s="163"/>
      <c r="E7" s="163"/>
      <c r="F7" s="163"/>
      <c r="G7" s="163"/>
      <c r="H7" s="163"/>
      <c r="I7" s="163"/>
      <c r="J7" s="163"/>
      <c r="K7" s="163"/>
      <c r="L7" s="17"/>
      <c r="AN7" s="19" t="s">
        <v>66</v>
      </c>
      <c r="AO7" s="21">
        <f t="shared" si="0"/>
        <v>240.56605319017291</v>
      </c>
      <c r="AP7" s="21">
        <f t="shared" si="0"/>
        <v>245.96909084293873</v>
      </c>
      <c r="AQ7" s="21">
        <f t="shared" si="0"/>
        <v>254.65884708050595</v>
      </c>
      <c r="AR7" s="21">
        <f t="shared" ref="AR7" si="3">H10</f>
        <v>266.55029404178748</v>
      </c>
      <c r="AS7" s="21">
        <f t="shared" ref="AS7" si="4">I10</f>
        <v>281.35326256491095</v>
      </c>
      <c r="AT7" s="21">
        <f t="shared" ref="AT7:AU7" si="5">J10</f>
        <v>301.15233460492675</v>
      </c>
      <c r="AU7" s="21">
        <f t="shared" si="5"/>
        <v>320.01735822156331</v>
      </c>
      <c r="AX7" s="19" t="str">
        <f>AN7</f>
        <v>Market</v>
      </c>
      <c r="AY7" s="21">
        <f t="shared" ref="AY7:BE8" si="6">E12</f>
        <v>14.117457099033148</v>
      </c>
      <c r="AZ7" s="21">
        <f t="shared" si="6"/>
        <v>14.994769076778244</v>
      </c>
      <c r="BA7" s="21">
        <f t="shared" si="6"/>
        <v>16.07723986153864</v>
      </c>
      <c r="BB7" s="21">
        <f t="shared" ref="BB7" si="7">H12</f>
        <v>17.280885170920829</v>
      </c>
      <c r="BC7" s="21">
        <f t="shared" ref="BC7" si="8">I12</f>
        <v>18.703083179332758</v>
      </c>
      <c r="BD7" s="21">
        <f t="shared" ref="BD7:BE7" si="9">J12</f>
        <v>20.105626430935001</v>
      </c>
      <c r="BE7" s="21">
        <f t="shared" si="9"/>
        <v>21.661297593817011</v>
      </c>
      <c r="BH7" s="19" t="str">
        <f>AX7</f>
        <v>Market</v>
      </c>
      <c r="BI7" s="21">
        <f t="shared" ref="BI7:BI8" si="10">E14</f>
        <v>25.694439263034525</v>
      </c>
      <c r="BJ7" s="21">
        <f t="shared" ref="BJ7:BJ8" si="11">F14</f>
        <v>25.786588711802438</v>
      </c>
      <c r="BK7" s="21">
        <f t="shared" ref="BK7:BK8" si="12">G14</f>
        <v>26.20463161144384</v>
      </c>
      <c r="BL7" s="21">
        <f t="shared" ref="BL7:BL8" si="13">H14</f>
        <v>26.912541718677286</v>
      </c>
      <c r="BM7" s="21">
        <f t="shared" ref="BM7:BM8" si="14">I14</f>
        <v>27.87608546640849</v>
      </c>
      <c r="BN7" s="21">
        <f t="shared" ref="BN7:BN8" si="15">J14</f>
        <v>29.297166685118398</v>
      </c>
      <c r="BO7" s="21">
        <f t="shared" ref="BO7:BO8" si="16">K14</f>
        <v>30.67317762705548</v>
      </c>
    </row>
    <row r="8" spans="2:67" x14ac:dyDescent="0.25">
      <c r="B8" s="16"/>
      <c r="C8" s="72"/>
      <c r="D8" s="73"/>
      <c r="E8" s="73"/>
      <c r="F8" s="73"/>
      <c r="G8" s="73"/>
      <c r="H8" s="73"/>
      <c r="I8" s="73"/>
      <c r="J8" s="73"/>
      <c r="K8" s="73"/>
      <c r="L8" s="17"/>
      <c r="AN8" s="19" t="str">
        <f>D11</f>
        <v>Baseline</v>
      </c>
      <c r="AO8" s="21">
        <f t="shared" si="0"/>
        <v>240.56602497076094</v>
      </c>
      <c r="AP8" s="21">
        <f t="shared" si="0"/>
        <v>246.58637478164491</v>
      </c>
      <c r="AQ8" s="21">
        <f t="shared" si="0"/>
        <v>256.33564174164786</v>
      </c>
      <c r="AR8" s="21">
        <f t="shared" si="0"/>
        <v>269.42576504299279</v>
      </c>
      <c r="AS8" s="21">
        <f t="shared" si="0"/>
        <v>285.71816793093069</v>
      </c>
      <c r="AT8" s="21">
        <f t="shared" si="0"/>
        <v>307.53929119574866</v>
      </c>
      <c r="AU8" s="21">
        <f t="shared" si="0"/>
        <v>328.75389188713382</v>
      </c>
      <c r="AX8" s="19" t="str">
        <f>AN8</f>
        <v>Baseline</v>
      </c>
      <c r="AY8" s="21">
        <f t="shared" si="6"/>
        <v>14.117456566482907</v>
      </c>
      <c r="AZ8" s="21">
        <f t="shared" si="6"/>
        <v>15.032566210703717</v>
      </c>
      <c r="BA8" s="21">
        <f t="shared" si="6"/>
        <v>16.160697044145572</v>
      </c>
      <c r="BB8" s="21">
        <f t="shared" si="6"/>
        <v>17.416898402155656</v>
      </c>
      <c r="BC8" s="21">
        <f t="shared" si="6"/>
        <v>18.899398101158386</v>
      </c>
      <c r="BD8" s="21">
        <f t="shared" si="6"/>
        <v>20.368595420908612</v>
      </c>
      <c r="BE8" s="21">
        <f t="shared" si="6"/>
        <v>22.010348804501572</v>
      </c>
      <c r="BH8" s="19" t="str">
        <f>AX8</f>
        <v>Baseline</v>
      </c>
      <c r="BI8" s="21">
        <f t="shared" si="10"/>
        <v>25.694436804244379</v>
      </c>
      <c r="BJ8" s="21">
        <f t="shared" si="11"/>
        <v>25.88146859474913</v>
      </c>
      <c r="BK8" s="21">
        <f t="shared" si="12"/>
        <v>26.429260077632037</v>
      </c>
      <c r="BL8" s="21">
        <f t="shared" si="13"/>
        <v>27.284304552073987</v>
      </c>
      <c r="BM8" s="21">
        <f t="shared" si="14"/>
        <v>28.420436398025917</v>
      </c>
      <c r="BN8" s="21">
        <f t="shared" si="15"/>
        <v>30.062517858230837</v>
      </c>
      <c r="BO8" s="21">
        <f t="shared" si="16"/>
        <v>31.693549394917341</v>
      </c>
    </row>
    <row r="9" spans="2:67" ht="13.8" thickBot="1" x14ac:dyDescent="0.3">
      <c r="B9" s="16"/>
      <c r="C9" s="74" t="s">
        <v>11</v>
      </c>
      <c r="D9" s="74" t="s">
        <v>0</v>
      </c>
      <c r="E9" s="74">
        <v>2015</v>
      </c>
      <c r="F9" s="74">
        <v>2016</v>
      </c>
      <c r="G9" s="74">
        <v>2017</v>
      </c>
      <c r="H9" s="74">
        <v>2018</v>
      </c>
      <c r="I9" s="74">
        <v>2019</v>
      </c>
      <c r="J9" s="74">
        <v>2020</v>
      </c>
      <c r="K9" s="74">
        <v>2021</v>
      </c>
      <c r="L9" s="17"/>
      <c r="AN9" s="19"/>
      <c r="AO9" s="21"/>
      <c r="AP9" s="21"/>
      <c r="AQ9" s="21"/>
      <c r="AR9" s="21"/>
      <c r="AS9" s="21"/>
      <c r="AT9" s="21"/>
      <c r="AU9" s="21"/>
      <c r="AX9" s="19"/>
      <c r="AY9" s="21"/>
      <c r="AZ9" s="21"/>
      <c r="BA9" s="21"/>
      <c r="BB9" s="21"/>
      <c r="BC9" s="21"/>
      <c r="BD9" s="21"/>
      <c r="BE9" s="21"/>
      <c r="BH9" s="19"/>
      <c r="BI9" s="21"/>
      <c r="BJ9" s="21"/>
      <c r="BK9" s="21"/>
      <c r="BL9" s="21"/>
      <c r="BM9" s="21"/>
      <c r="BN9" s="21"/>
      <c r="BO9" s="21"/>
    </row>
    <row r="10" spans="2:67" ht="13.8" thickBot="1" x14ac:dyDescent="0.3">
      <c r="B10" s="16"/>
      <c r="C10" s="73" t="s">
        <v>12</v>
      </c>
      <c r="D10" s="73" t="s">
        <v>66</v>
      </c>
      <c r="E10" s="75">
        <v>240.56605319017291</v>
      </c>
      <c r="F10" s="75">
        <v>245.96909084293873</v>
      </c>
      <c r="G10" s="75">
        <v>254.65884708050595</v>
      </c>
      <c r="H10" s="75">
        <v>266.55029404178748</v>
      </c>
      <c r="I10" s="75">
        <v>281.35326256491095</v>
      </c>
      <c r="J10" s="75">
        <v>301.15233460492675</v>
      </c>
      <c r="K10" s="75">
        <v>320.01735822156331</v>
      </c>
      <c r="L10" s="17"/>
    </row>
    <row r="11" spans="2:67" ht="13.8" thickBot="1" x14ac:dyDescent="0.3">
      <c r="B11" s="16"/>
      <c r="C11" s="73" t="s">
        <v>12</v>
      </c>
      <c r="D11" s="73" t="s">
        <v>165</v>
      </c>
      <c r="E11" s="75">
        <v>240.56602497076094</v>
      </c>
      <c r="F11" s="75">
        <v>246.58637478164491</v>
      </c>
      <c r="G11" s="75">
        <v>256.33564174164786</v>
      </c>
      <c r="H11" s="75">
        <v>269.42576504299279</v>
      </c>
      <c r="I11" s="75">
        <v>285.71816793093069</v>
      </c>
      <c r="J11" s="75">
        <v>307.53929119574866</v>
      </c>
      <c r="K11" s="75">
        <v>328.75389188713382</v>
      </c>
      <c r="L11" s="17"/>
    </row>
    <row r="12" spans="2:67" ht="13.8" thickBot="1" x14ac:dyDescent="0.3">
      <c r="B12" s="16"/>
      <c r="C12" s="73" t="s">
        <v>13</v>
      </c>
      <c r="D12" s="73" t="s">
        <v>66</v>
      </c>
      <c r="E12" s="75">
        <v>14.117457099033148</v>
      </c>
      <c r="F12" s="75">
        <v>14.994769076778244</v>
      </c>
      <c r="G12" s="75">
        <v>16.07723986153864</v>
      </c>
      <c r="H12" s="75">
        <v>17.280885170920829</v>
      </c>
      <c r="I12" s="75">
        <v>18.703083179332758</v>
      </c>
      <c r="J12" s="75">
        <v>20.105626430935001</v>
      </c>
      <c r="K12" s="75">
        <v>21.661297593817011</v>
      </c>
      <c r="L12" s="17"/>
    </row>
    <row r="13" spans="2:67" ht="13.8" thickBot="1" x14ac:dyDescent="0.3">
      <c r="B13" s="16"/>
      <c r="C13" s="73" t="s">
        <v>13</v>
      </c>
      <c r="D13" s="73" t="s">
        <v>165</v>
      </c>
      <c r="E13" s="75">
        <v>14.117456566482907</v>
      </c>
      <c r="F13" s="75">
        <v>15.032566210703717</v>
      </c>
      <c r="G13" s="75">
        <v>16.160697044145572</v>
      </c>
      <c r="H13" s="75">
        <v>17.416898402155656</v>
      </c>
      <c r="I13" s="75">
        <v>18.899398101158386</v>
      </c>
      <c r="J13" s="75">
        <v>20.368595420908612</v>
      </c>
      <c r="K13" s="75">
        <v>22.010348804501572</v>
      </c>
      <c r="L13" s="17"/>
    </row>
    <row r="14" spans="2:67" ht="13.8" thickBot="1" x14ac:dyDescent="0.3">
      <c r="B14" s="16"/>
      <c r="C14" s="73" t="s">
        <v>14</v>
      </c>
      <c r="D14" s="73" t="s">
        <v>66</v>
      </c>
      <c r="E14" s="75">
        <v>25.694439263034525</v>
      </c>
      <c r="F14" s="75">
        <v>25.786588711802438</v>
      </c>
      <c r="G14" s="75">
        <v>26.20463161144384</v>
      </c>
      <c r="H14" s="75">
        <v>26.912541718677286</v>
      </c>
      <c r="I14" s="75">
        <v>27.87608546640849</v>
      </c>
      <c r="J14" s="75">
        <v>29.297166685118398</v>
      </c>
      <c r="K14" s="75">
        <v>30.67317762705548</v>
      </c>
      <c r="L14" s="17"/>
    </row>
    <row r="15" spans="2:67" ht="13.8" thickBot="1" x14ac:dyDescent="0.3">
      <c r="B15" s="16"/>
      <c r="C15" s="73" t="s">
        <v>14</v>
      </c>
      <c r="D15" s="73" t="s">
        <v>165</v>
      </c>
      <c r="E15" s="75">
        <v>25.694436804244379</v>
      </c>
      <c r="F15" s="75">
        <v>25.88146859474913</v>
      </c>
      <c r="G15" s="75">
        <v>26.429260077632037</v>
      </c>
      <c r="H15" s="75">
        <v>27.284304552073987</v>
      </c>
      <c r="I15" s="75">
        <v>28.420436398025917</v>
      </c>
      <c r="J15" s="75">
        <v>30.062517858230837</v>
      </c>
      <c r="K15" s="75">
        <v>31.693549394917341</v>
      </c>
      <c r="L15" s="17"/>
    </row>
    <row r="16" spans="2:67" x14ac:dyDescent="0.25">
      <c r="B16" s="16"/>
      <c r="C16" s="72"/>
      <c r="D16" s="72"/>
      <c r="E16" s="72"/>
      <c r="F16" s="72"/>
      <c r="G16" s="72"/>
      <c r="H16" s="72"/>
      <c r="I16" s="72"/>
      <c r="J16" s="72"/>
      <c r="K16" s="72"/>
      <c r="L16" s="17"/>
    </row>
    <row r="17" spans="2:47" x14ac:dyDescent="0.25">
      <c r="B17" s="16"/>
      <c r="C17" s="294" t="s">
        <v>334</v>
      </c>
      <c r="D17" s="294"/>
      <c r="E17" s="294"/>
      <c r="F17" s="294"/>
      <c r="G17" s="294"/>
      <c r="H17" s="294"/>
      <c r="I17" s="294"/>
      <c r="J17" s="294"/>
      <c r="K17" s="294"/>
      <c r="L17" s="17"/>
    </row>
    <row r="18" spans="2:47" x14ac:dyDescent="0.25">
      <c r="B18" s="16"/>
      <c r="C18" s="294"/>
      <c r="D18" s="294"/>
      <c r="E18" s="294"/>
      <c r="F18" s="294"/>
      <c r="G18" s="294"/>
      <c r="H18" s="294"/>
      <c r="I18" s="294"/>
      <c r="J18" s="294"/>
      <c r="K18" s="294"/>
      <c r="L18" s="17"/>
    </row>
    <row r="19" spans="2:47" ht="13.8" thickBot="1" x14ac:dyDescent="0.3">
      <c r="B19" s="24"/>
      <c r="C19" s="25"/>
      <c r="D19" s="25"/>
      <c r="E19" s="25"/>
      <c r="F19" s="25"/>
      <c r="G19" s="25"/>
      <c r="H19" s="25"/>
      <c r="I19" s="25"/>
      <c r="J19" s="25"/>
      <c r="K19" s="25"/>
      <c r="L19" s="26"/>
    </row>
    <row r="20" spans="2:47" x14ac:dyDescent="0.25">
      <c r="C20" s="56"/>
      <c r="E20" s="28"/>
    </row>
    <row r="22" spans="2:47" x14ac:dyDescent="0.25">
      <c r="E22" s="28"/>
      <c r="F22" s="28"/>
      <c r="G22" s="28"/>
      <c r="H22" s="28"/>
      <c r="I22" s="28"/>
      <c r="J22" s="28"/>
      <c r="K22" s="28"/>
    </row>
    <row r="28" spans="2:47" x14ac:dyDescent="0.25">
      <c r="N28" s="71" t="s">
        <v>296</v>
      </c>
    </row>
    <row r="29" spans="2:47" x14ac:dyDescent="0.25">
      <c r="N29" s="71" t="s">
        <v>249</v>
      </c>
      <c r="AN29" s="12" t="s">
        <v>270</v>
      </c>
    </row>
    <row r="30" spans="2:47" x14ac:dyDescent="0.25">
      <c r="AN30" s="19" t="s">
        <v>0</v>
      </c>
      <c r="AO30" s="19">
        <v>2015</v>
      </c>
      <c r="AP30" s="19">
        <v>2016</v>
      </c>
      <c r="AQ30" s="19">
        <v>2017</v>
      </c>
      <c r="AR30" s="19">
        <v>2018</v>
      </c>
      <c r="AS30" s="19">
        <v>2019</v>
      </c>
      <c r="AT30" s="19">
        <v>2020</v>
      </c>
      <c r="AU30" s="19">
        <v>2021</v>
      </c>
    </row>
    <row r="31" spans="2:47" x14ac:dyDescent="0.25">
      <c r="AN31" s="19" t="s">
        <v>66</v>
      </c>
      <c r="AO31" s="21">
        <f t="shared" ref="AO31:AQ32" si="17">E10+E12+E14</f>
        <v>280.37794955224058</v>
      </c>
      <c r="AP31" s="21">
        <f t="shared" si="17"/>
        <v>286.75044863151942</v>
      </c>
      <c r="AQ31" s="21">
        <f t="shared" si="17"/>
        <v>296.94071855348847</v>
      </c>
      <c r="AR31" s="21">
        <f t="shared" ref="AR31" si="18">H10+H12+H14</f>
        <v>310.74372093138561</v>
      </c>
      <c r="AS31" s="21">
        <f t="shared" ref="AS31" si="19">I10+I12+I14</f>
        <v>327.93243121065217</v>
      </c>
      <c r="AT31" s="21">
        <f t="shared" ref="AT31:AU31" si="20">J10+J12+J14</f>
        <v>350.55512772098012</v>
      </c>
      <c r="AU31" s="21">
        <f t="shared" si="20"/>
        <v>372.3518334424358</v>
      </c>
    </row>
    <row r="32" spans="2:47" x14ac:dyDescent="0.25">
      <c r="AN32" s="19" t="s">
        <v>165</v>
      </c>
      <c r="AO32" s="21">
        <f t="shared" si="17"/>
        <v>280.37791834148823</v>
      </c>
      <c r="AP32" s="21">
        <f t="shared" si="17"/>
        <v>287.50040958709775</v>
      </c>
      <c r="AQ32" s="21">
        <f t="shared" si="17"/>
        <v>298.92559886342548</v>
      </c>
      <c r="AR32" s="21">
        <f>H11+H13+H15</f>
        <v>314.12696799722244</v>
      </c>
      <c r="AS32" s="21">
        <f>I11+I13+I15</f>
        <v>333.038002430115</v>
      </c>
      <c r="AT32" s="21">
        <f>J11+J13+J15</f>
        <v>357.97040447488808</v>
      </c>
      <c r="AU32" s="21">
        <f>K11+K13+K15</f>
        <v>382.45779008655273</v>
      </c>
    </row>
    <row r="33" spans="40:47" x14ac:dyDescent="0.25">
      <c r="AN33" s="19"/>
      <c r="AO33" s="21"/>
      <c r="AP33" s="21"/>
      <c r="AQ33" s="21"/>
      <c r="AR33" s="21"/>
      <c r="AS33" s="21"/>
      <c r="AT33" s="21"/>
      <c r="AU33" s="21"/>
    </row>
  </sheetData>
  <mergeCells count="4">
    <mergeCell ref="C17:K18"/>
    <mergeCell ref="E3:K3"/>
    <mergeCell ref="E4:K4"/>
    <mergeCell ref="E6:K6"/>
  </mergeCells>
  <hyperlinks>
    <hyperlink ref="C1" location="TOC!A1" display="Back to Table of Content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B1:AF34"/>
  <sheetViews>
    <sheetView showGridLines="0" workbookViewId="0"/>
  </sheetViews>
  <sheetFormatPr defaultColWidth="8.59765625" defaultRowHeight="13.2" x14ac:dyDescent="0.25"/>
  <cols>
    <col min="1" max="2" width="2.59765625" style="76" customWidth="1"/>
    <col min="3" max="5" width="12.5" style="76" customWidth="1"/>
    <col min="6" max="11" width="8.59765625" style="76"/>
    <col min="12" max="12" width="2.59765625" style="76" customWidth="1"/>
    <col min="13" max="16384" width="8.59765625" style="76"/>
  </cols>
  <sheetData>
    <row r="1" spans="2:32" ht="13.8" thickBot="1" x14ac:dyDescent="0.3">
      <c r="C1" s="197" t="s">
        <v>241</v>
      </c>
    </row>
    <row r="2" spans="2:32" x14ac:dyDescent="0.25">
      <c r="B2" s="2"/>
      <c r="C2" s="3"/>
      <c r="D2" s="3"/>
      <c r="E2" s="3"/>
      <c r="F2" s="3"/>
      <c r="G2" s="3"/>
      <c r="H2" s="3"/>
      <c r="I2" s="3"/>
      <c r="J2" s="3"/>
      <c r="K2" s="3"/>
      <c r="L2" s="4"/>
      <c r="N2" s="77" t="s">
        <v>322</v>
      </c>
    </row>
    <row r="3" spans="2:32" ht="13.8" x14ac:dyDescent="0.25">
      <c r="B3" s="5"/>
      <c r="C3" s="145"/>
      <c r="D3" s="171"/>
      <c r="E3" s="299" t="s">
        <v>322</v>
      </c>
      <c r="F3" s="299"/>
      <c r="G3" s="299"/>
      <c r="H3" s="299"/>
      <c r="I3" s="299"/>
      <c r="J3" s="299"/>
      <c r="K3" s="299"/>
      <c r="L3" s="78"/>
      <c r="N3" s="77" t="s">
        <v>76</v>
      </c>
    </row>
    <row r="4" spans="2:32" x14ac:dyDescent="0.25">
      <c r="B4" s="5"/>
      <c r="C4" s="145"/>
      <c r="D4" s="172"/>
      <c r="E4" s="300" t="s">
        <v>55</v>
      </c>
      <c r="F4" s="300"/>
      <c r="G4" s="300"/>
      <c r="H4" s="300"/>
      <c r="I4" s="300"/>
      <c r="J4" s="300"/>
      <c r="K4" s="300"/>
      <c r="L4" s="78"/>
      <c r="N4" s="79"/>
    </row>
    <row r="5" spans="2:32" x14ac:dyDescent="0.25">
      <c r="B5" s="5"/>
      <c r="C5" s="145"/>
      <c r="D5" s="145"/>
      <c r="E5" s="145"/>
      <c r="F5" s="145"/>
      <c r="G5" s="238"/>
      <c r="H5" s="238"/>
      <c r="I5" s="238"/>
      <c r="J5" s="238"/>
      <c r="K5" s="238"/>
      <c r="L5" s="78"/>
    </row>
    <row r="6" spans="2:32" ht="27" customHeight="1" x14ac:dyDescent="0.25">
      <c r="B6" s="5"/>
      <c r="C6" s="145"/>
      <c r="D6" s="170"/>
      <c r="E6" s="301" t="s">
        <v>5</v>
      </c>
      <c r="F6" s="301"/>
      <c r="G6" s="301"/>
      <c r="H6" s="301"/>
      <c r="I6" s="301"/>
      <c r="J6" s="301"/>
      <c r="K6" s="301"/>
      <c r="L6" s="78"/>
      <c r="Y6" s="80" t="s">
        <v>270</v>
      </c>
    </row>
    <row r="7" spans="2:32" x14ac:dyDescent="0.25">
      <c r="B7" s="5"/>
      <c r="C7" s="145"/>
      <c r="D7" s="170"/>
      <c r="E7" s="170"/>
      <c r="F7" s="170"/>
      <c r="G7" s="170"/>
      <c r="H7" s="170"/>
      <c r="I7" s="170"/>
      <c r="J7" s="170"/>
      <c r="K7" s="170"/>
      <c r="L7" s="78"/>
      <c r="Y7" s="81" t="s">
        <v>17</v>
      </c>
      <c r="Z7" s="82">
        <v>2015</v>
      </c>
      <c r="AA7" s="82">
        <v>2016</v>
      </c>
      <c r="AB7" s="82">
        <v>2017</v>
      </c>
      <c r="AC7" s="82">
        <v>2018</v>
      </c>
      <c r="AD7" s="82">
        <v>2019</v>
      </c>
      <c r="AE7" s="82">
        <v>2020</v>
      </c>
      <c r="AF7" s="82">
        <v>2021</v>
      </c>
    </row>
    <row r="8" spans="2:32" x14ac:dyDescent="0.25">
      <c r="B8" s="5"/>
      <c r="C8" s="145"/>
      <c r="D8" s="237"/>
      <c r="E8" s="298"/>
      <c r="F8" s="298"/>
      <c r="G8" s="298"/>
      <c r="H8" s="298"/>
      <c r="I8" s="298"/>
      <c r="J8" s="298"/>
      <c r="K8" s="298"/>
      <c r="L8" s="78"/>
      <c r="Y8" s="81" t="s">
        <v>110</v>
      </c>
      <c r="Z8" s="84">
        <f t="shared" ref="Z8:AF8" si="0">SUMIF($C$10:$C$26,$Y8,E$10:E$26)</f>
        <v>0.3609952275146035</v>
      </c>
      <c r="AA8" s="84">
        <f t="shared" si="0"/>
        <v>0.35354891612386963</v>
      </c>
      <c r="AB8" s="84">
        <f t="shared" si="0"/>
        <v>0.34390574729624745</v>
      </c>
      <c r="AC8" s="84">
        <f t="shared" si="0"/>
        <v>0.33141068952095543</v>
      </c>
      <c r="AD8" s="84">
        <f t="shared" si="0"/>
        <v>0.31816598063091484</v>
      </c>
      <c r="AE8" s="84">
        <f t="shared" si="0"/>
        <v>0.2995087628161317</v>
      </c>
      <c r="AF8" s="84">
        <f t="shared" si="0"/>
        <v>0.28195455678896325</v>
      </c>
    </row>
    <row r="9" spans="2:32" x14ac:dyDescent="0.25">
      <c r="B9" s="5"/>
      <c r="C9" s="145"/>
      <c r="D9" s="145"/>
      <c r="E9" s="145"/>
      <c r="F9" s="145"/>
      <c r="G9" s="238"/>
      <c r="H9" s="238"/>
      <c r="I9" s="238"/>
      <c r="J9" s="238"/>
      <c r="K9" s="238"/>
      <c r="L9" s="78"/>
      <c r="Y9" s="81" t="s">
        <v>170</v>
      </c>
      <c r="Z9" s="84">
        <f t="shared" ref="Z9:AF12" si="1">SUMIF($C$10:$C$23,$Y9,E$10:E$23)</f>
        <v>6.8127845387559796E-2</v>
      </c>
      <c r="AA9" s="84">
        <f t="shared" si="1"/>
        <v>6.391304940548595E-2</v>
      </c>
      <c r="AB9" s="84">
        <f t="shared" si="1"/>
        <v>5.9632142244772014E-2</v>
      </c>
      <c r="AC9" s="84">
        <f t="shared" si="1"/>
        <v>5.5290471796942485E-2</v>
      </c>
      <c r="AD9" s="84">
        <f t="shared" si="1"/>
        <v>5.0909940673715987E-2</v>
      </c>
      <c r="AE9" s="84">
        <f t="shared" si="1"/>
        <v>4.6551609844685198E-2</v>
      </c>
      <c r="AF9" s="84">
        <f t="shared" si="1"/>
        <v>4.2142955755737177E-2</v>
      </c>
    </row>
    <row r="10" spans="2:32" ht="13.8" thickBot="1" x14ac:dyDescent="0.3">
      <c r="B10" s="5"/>
      <c r="C10" s="142" t="s">
        <v>37</v>
      </c>
      <c r="D10" s="142" t="s">
        <v>38</v>
      </c>
      <c r="E10" s="142">
        <v>2015</v>
      </c>
      <c r="F10" s="142">
        <v>2016</v>
      </c>
      <c r="G10" s="142">
        <v>2017</v>
      </c>
      <c r="H10" s="142">
        <v>2018</v>
      </c>
      <c r="I10" s="142">
        <v>2019</v>
      </c>
      <c r="J10" s="142">
        <v>2020</v>
      </c>
      <c r="K10" s="142">
        <v>2021</v>
      </c>
      <c r="L10" s="78"/>
      <c r="Y10" s="81" t="s">
        <v>50</v>
      </c>
      <c r="Z10" s="84">
        <f t="shared" si="1"/>
        <v>0.133483186577743</v>
      </c>
      <c r="AA10" s="84">
        <f t="shared" si="1"/>
        <v>0.13943219239880866</v>
      </c>
      <c r="AB10" s="84">
        <f t="shared" si="1"/>
        <v>0.14590314232836576</v>
      </c>
      <c r="AC10" s="84">
        <f t="shared" si="1"/>
        <v>0.15237011120776228</v>
      </c>
      <c r="AD10" s="84">
        <f t="shared" si="1"/>
        <v>0.15977767814048435</v>
      </c>
      <c r="AE10" s="84">
        <f t="shared" si="1"/>
        <v>0.16944820430428872</v>
      </c>
      <c r="AF10" s="84">
        <f t="shared" si="1"/>
        <v>0.17877170137759177</v>
      </c>
    </row>
    <row r="11" spans="2:32" ht="13.8" thickBot="1" x14ac:dyDescent="0.3">
      <c r="B11" s="5"/>
      <c r="C11" s="238" t="s">
        <v>10</v>
      </c>
      <c r="D11" s="238" t="s">
        <v>166</v>
      </c>
      <c r="E11" s="85">
        <v>1.8188985896082747E-3</v>
      </c>
      <c r="F11" s="85">
        <v>2.0763063742134285E-3</v>
      </c>
      <c r="G11" s="85">
        <v>2.3994756550413687E-3</v>
      </c>
      <c r="H11" s="85">
        <v>2.7651782154635672E-3</v>
      </c>
      <c r="I11" s="85">
        <v>3.1213852251068255E-3</v>
      </c>
      <c r="J11" s="85">
        <v>3.5347118515222601E-3</v>
      </c>
      <c r="K11" s="85">
        <v>3.936347837111746E-3</v>
      </c>
      <c r="L11" s="78"/>
      <c r="Y11" s="81" t="s">
        <v>171</v>
      </c>
      <c r="Z11" s="84">
        <f t="shared" si="1"/>
        <v>0.39469462667974731</v>
      </c>
      <c r="AA11" s="84">
        <f t="shared" si="1"/>
        <v>0.39522694334012531</v>
      </c>
      <c r="AB11" s="84">
        <f t="shared" si="1"/>
        <v>0.39552672348382373</v>
      </c>
      <c r="AC11" s="84">
        <f t="shared" si="1"/>
        <v>0.39791191323317543</v>
      </c>
      <c r="AD11" s="84">
        <f t="shared" si="1"/>
        <v>0.40035524827205526</v>
      </c>
      <c r="AE11" s="84">
        <f t="shared" si="1"/>
        <v>0.40478639977205932</v>
      </c>
      <c r="AF11" s="84">
        <f t="shared" si="1"/>
        <v>0.40877363457333066</v>
      </c>
    </row>
    <row r="12" spans="2:32" ht="13.8" thickBot="1" x14ac:dyDescent="0.3">
      <c r="B12" s="5"/>
      <c r="C12" s="238" t="s">
        <v>10</v>
      </c>
      <c r="D12" s="238" t="s">
        <v>167</v>
      </c>
      <c r="E12" s="85">
        <v>2.546458025451584E-2</v>
      </c>
      <c r="F12" s="85">
        <v>2.9068289238987993E-2</v>
      </c>
      <c r="G12" s="85">
        <v>3.3592659170579152E-2</v>
      </c>
      <c r="H12" s="85">
        <v>3.8712495016489934E-2</v>
      </c>
      <c r="I12" s="85">
        <v>4.3699393151495562E-2</v>
      </c>
      <c r="J12" s="85">
        <v>4.9485965921311645E-2</v>
      </c>
      <c r="K12" s="85">
        <v>5.5108869719564448E-2</v>
      </c>
      <c r="L12" s="78"/>
      <c r="Y12" s="81" t="s">
        <v>10</v>
      </c>
      <c r="Z12" s="84">
        <f t="shared" si="1"/>
        <v>3.6377971792165474E-2</v>
      </c>
      <c r="AA12" s="84">
        <f t="shared" si="1"/>
        <v>4.1526127484268552E-2</v>
      </c>
      <c r="AB12" s="84">
        <f t="shared" si="1"/>
        <v>4.7989513100827351E-2</v>
      </c>
      <c r="AC12" s="84">
        <f t="shared" si="1"/>
        <v>5.530356430927133E-2</v>
      </c>
      <c r="AD12" s="84">
        <f t="shared" si="1"/>
        <v>6.2427704502136507E-2</v>
      </c>
      <c r="AE12" s="84">
        <f t="shared" si="1"/>
        <v>7.0694237030445195E-2</v>
      </c>
      <c r="AF12" s="84">
        <f t="shared" si="1"/>
        <v>7.8726956742234927E-2</v>
      </c>
    </row>
    <row r="13" spans="2:32" ht="13.8" thickBot="1" x14ac:dyDescent="0.3">
      <c r="B13" s="5"/>
      <c r="C13" s="238" t="s">
        <v>10</v>
      </c>
      <c r="D13" s="238" t="s">
        <v>168</v>
      </c>
      <c r="E13" s="85">
        <v>9.0944929480413616E-3</v>
      </c>
      <c r="F13" s="85">
        <v>1.0381531871067131E-2</v>
      </c>
      <c r="G13" s="85">
        <v>1.1997378275206831E-2</v>
      </c>
      <c r="H13" s="85">
        <v>1.3825891077317822E-2</v>
      </c>
      <c r="I13" s="85">
        <v>1.5606926125534116E-2</v>
      </c>
      <c r="J13" s="85">
        <v>1.7673559257611295E-2</v>
      </c>
      <c r="K13" s="85">
        <v>1.9681739185558725E-2</v>
      </c>
      <c r="L13" s="78"/>
      <c r="Y13" s="81" t="s">
        <v>8</v>
      </c>
      <c r="Z13" s="84">
        <f>1-SUM(Z8:Z12)</f>
        <v>6.3211420481809055E-3</v>
      </c>
      <c r="AA13" s="84">
        <f t="shared" ref="AA13:AF13" si="2">1-SUM(AA8:AA12)</f>
        <v>6.3527712474419351E-3</v>
      </c>
      <c r="AB13" s="84">
        <f t="shared" si="2"/>
        <v>7.0427315459636874E-3</v>
      </c>
      <c r="AC13" s="84">
        <f t="shared" si="2"/>
        <v>7.7132499318931513E-3</v>
      </c>
      <c r="AD13" s="84">
        <f t="shared" si="2"/>
        <v>8.3634477806929786E-3</v>
      </c>
      <c r="AE13" s="84">
        <f t="shared" si="2"/>
        <v>9.0107862323898225E-3</v>
      </c>
      <c r="AF13" s="84">
        <f t="shared" si="2"/>
        <v>9.630194762142108E-3</v>
      </c>
    </row>
    <row r="14" spans="2:32" ht="13.8" thickBot="1" x14ac:dyDescent="0.3">
      <c r="B14" s="5"/>
      <c r="C14" s="238" t="s">
        <v>7</v>
      </c>
      <c r="D14" s="238" t="s">
        <v>45</v>
      </c>
      <c r="E14" s="85">
        <v>3.8289646093044648E-3</v>
      </c>
      <c r="F14" s="85">
        <v>3.6242245337277938E-3</v>
      </c>
      <c r="G14" s="85">
        <v>3.7496799192252221E-3</v>
      </c>
      <c r="H14" s="85">
        <v>3.8694848869521748E-3</v>
      </c>
      <c r="I14" s="85">
        <v>3.9825959451774782E-3</v>
      </c>
      <c r="J14" s="85">
        <v>4.1012279041704397E-3</v>
      </c>
      <c r="K14" s="85">
        <v>4.2072210471020598E-3</v>
      </c>
      <c r="L14" s="78"/>
    </row>
    <row r="15" spans="2:32" ht="13.8" thickBot="1" x14ac:dyDescent="0.3">
      <c r="B15" s="5"/>
      <c r="C15" s="238" t="s">
        <v>50</v>
      </c>
      <c r="D15" s="238" t="s">
        <v>39</v>
      </c>
      <c r="E15" s="85">
        <v>4.6709572556486993E-2</v>
      </c>
      <c r="F15" s="85">
        <v>4.3413792951844242E-2</v>
      </c>
      <c r="G15" s="85">
        <v>4.0153365834135507E-2</v>
      </c>
      <c r="H15" s="85">
        <v>3.6944413008852518E-2</v>
      </c>
      <c r="I15" s="85">
        <v>3.3776113039528176E-2</v>
      </c>
      <c r="J15" s="85">
        <v>3.0416704272839303E-2</v>
      </c>
      <c r="K15" s="85">
        <v>2.7081854918886671E-2</v>
      </c>
      <c r="L15" s="78"/>
    </row>
    <row r="16" spans="2:32" ht="13.8" thickBot="1" x14ac:dyDescent="0.3">
      <c r="B16" s="5"/>
      <c r="C16" s="238" t="s">
        <v>50</v>
      </c>
      <c r="D16" s="238" t="s">
        <v>40</v>
      </c>
      <c r="E16" s="85">
        <v>2.1120291533472543E-2</v>
      </c>
      <c r="F16" s="85">
        <v>2.0057691138977898E-2</v>
      </c>
      <c r="G16" s="85">
        <v>1.8815310530772657E-2</v>
      </c>
      <c r="H16" s="85">
        <v>1.75120173423958E-2</v>
      </c>
      <c r="I16" s="85">
        <v>1.6230966204575037E-2</v>
      </c>
      <c r="J16" s="85">
        <v>1.4865787924062091E-2</v>
      </c>
      <c r="K16" s="85">
        <v>1.3515611161481436E-2</v>
      </c>
      <c r="L16" s="78"/>
    </row>
    <row r="17" spans="2:13" ht="13.8" thickBot="1" x14ac:dyDescent="0.3">
      <c r="B17" s="5"/>
      <c r="C17" s="238" t="s">
        <v>50</v>
      </c>
      <c r="D17" s="238" t="s">
        <v>41</v>
      </c>
      <c r="E17" s="85">
        <v>2.4414631870556997E-2</v>
      </c>
      <c r="F17" s="85">
        <v>2.9318867167794783E-2</v>
      </c>
      <c r="G17" s="85">
        <v>3.3654482468190867E-2</v>
      </c>
      <c r="H17" s="85">
        <v>3.7299560448860819E-2</v>
      </c>
      <c r="I17" s="85">
        <v>4.0507156127168202E-2</v>
      </c>
      <c r="J17" s="85">
        <v>4.4184296781524447E-2</v>
      </c>
      <c r="K17" s="85">
        <v>4.6708882085649946E-2</v>
      </c>
      <c r="L17" s="78"/>
    </row>
    <row r="18" spans="2:13" ht="13.8" thickBot="1" x14ac:dyDescent="0.3">
      <c r="B18" s="5"/>
      <c r="C18" s="238" t="s">
        <v>50</v>
      </c>
      <c r="D18" s="238" t="s">
        <v>42</v>
      </c>
      <c r="E18" s="85">
        <v>1.6278515356578184E-2</v>
      </c>
      <c r="F18" s="85">
        <v>2.0500914416578895E-2</v>
      </c>
      <c r="G18" s="85">
        <v>2.4184687559684555E-2</v>
      </c>
      <c r="H18" s="85">
        <v>2.83889291007219E-2</v>
      </c>
      <c r="I18" s="85">
        <v>3.356603573073965E-2</v>
      </c>
      <c r="J18" s="85">
        <v>4.0026576516368192E-2</v>
      </c>
      <c r="K18" s="85">
        <v>4.6432524017356293E-2</v>
      </c>
      <c r="L18" s="78"/>
    </row>
    <row r="19" spans="2:13" ht="13.8" thickBot="1" x14ac:dyDescent="0.3">
      <c r="B19" s="86"/>
      <c r="C19" s="238" t="s">
        <v>50</v>
      </c>
      <c r="D19" s="238" t="s">
        <v>43</v>
      </c>
      <c r="E19" s="85">
        <v>2.2314098591653026E-2</v>
      </c>
      <c r="F19" s="85">
        <v>2.341730697481471E-2</v>
      </c>
      <c r="G19" s="85">
        <v>2.4509909055167332E-2</v>
      </c>
      <c r="H19" s="85">
        <v>2.5791539138854701E-2</v>
      </c>
      <c r="I19" s="85">
        <v>2.7390961668309507E-2</v>
      </c>
      <c r="J19" s="85">
        <v>2.906250680583548E-2</v>
      </c>
      <c r="K19" s="85">
        <v>3.0849993416785491E-2</v>
      </c>
      <c r="L19" s="6"/>
    </row>
    <row r="20" spans="2:13" ht="13.8" thickBot="1" x14ac:dyDescent="0.3">
      <c r="B20" s="86"/>
      <c r="C20" s="238" t="s">
        <v>50</v>
      </c>
      <c r="D20" s="238" t="s">
        <v>169</v>
      </c>
      <c r="E20" s="85">
        <v>2.0770926486907023E-3</v>
      </c>
      <c r="F20" s="85">
        <v>2.1599223893394208E-3</v>
      </c>
      <c r="G20" s="85">
        <v>2.214209907816679E-3</v>
      </c>
      <c r="H20" s="85">
        <v>2.2763056988755318E-3</v>
      </c>
      <c r="I20" s="85">
        <v>2.3203402510418281E-3</v>
      </c>
      <c r="J20" s="85">
        <v>2.3423264955670813E-3</v>
      </c>
      <c r="K20" s="85">
        <v>2.3509819522116436E-3</v>
      </c>
      <c r="L20" s="6"/>
    </row>
    <row r="21" spans="2:13" ht="13.8" thickBot="1" x14ac:dyDescent="0.3">
      <c r="B21" s="86"/>
      <c r="C21" s="238" t="s">
        <v>50</v>
      </c>
      <c r="D21" s="238" t="s">
        <v>330</v>
      </c>
      <c r="E21" s="85">
        <v>5.6898402030454052E-4</v>
      </c>
      <c r="F21" s="85">
        <v>5.6369735945870753E-4</v>
      </c>
      <c r="G21" s="85">
        <v>2.3711769725981665E-3</v>
      </c>
      <c r="H21" s="85">
        <v>4.1573464692010297E-3</v>
      </c>
      <c r="I21" s="85">
        <v>5.9861051191219435E-3</v>
      </c>
      <c r="J21" s="85">
        <v>8.5500055080921511E-3</v>
      </c>
      <c r="K21" s="85">
        <v>1.1831853825220274E-2</v>
      </c>
      <c r="L21" s="6"/>
    </row>
    <row r="22" spans="2:13" ht="13.8" thickBot="1" x14ac:dyDescent="0.3">
      <c r="B22" s="86"/>
      <c r="C22" s="238" t="s">
        <v>170</v>
      </c>
      <c r="D22" s="238" t="s">
        <v>45</v>
      </c>
      <c r="E22" s="85">
        <v>6.8127845387559796E-2</v>
      </c>
      <c r="F22" s="85">
        <v>6.391304940548595E-2</v>
      </c>
      <c r="G22" s="85">
        <v>5.9632142244772014E-2</v>
      </c>
      <c r="H22" s="85">
        <v>5.5290471796942485E-2</v>
      </c>
      <c r="I22" s="85">
        <v>5.0909940673715987E-2</v>
      </c>
      <c r="J22" s="85">
        <v>4.6551609844685198E-2</v>
      </c>
      <c r="K22" s="85">
        <v>4.2142955755737177E-2</v>
      </c>
      <c r="L22" s="6"/>
    </row>
    <row r="23" spans="2:13" ht="13.8" thickBot="1" x14ac:dyDescent="0.3">
      <c r="B23" s="86"/>
      <c r="C23" s="238" t="s">
        <v>171</v>
      </c>
      <c r="D23" s="238" t="s">
        <v>45</v>
      </c>
      <c r="E23" s="85">
        <v>0.39469462667974731</v>
      </c>
      <c r="F23" s="85">
        <v>0.39522694334012531</v>
      </c>
      <c r="G23" s="85">
        <v>0.39552672348382373</v>
      </c>
      <c r="H23" s="85">
        <v>0.39791191323317543</v>
      </c>
      <c r="I23" s="85">
        <v>0.40035524827205526</v>
      </c>
      <c r="J23" s="85">
        <v>0.40478639977205932</v>
      </c>
      <c r="K23" s="85">
        <v>0.40877363457333066</v>
      </c>
      <c r="L23" s="6"/>
    </row>
    <row r="24" spans="2:13" ht="13.8" thickBot="1" x14ac:dyDescent="0.3">
      <c r="B24" s="86"/>
      <c r="C24" s="238" t="s">
        <v>110</v>
      </c>
      <c r="D24" s="238" t="s">
        <v>45</v>
      </c>
      <c r="E24" s="85">
        <v>0.3609952275146035</v>
      </c>
      <c r="F24" s="85">
        <v>0.35354891612386963</v>
      </c>
      <c r="G24" s="85">
        <v>0.34390574729624745</v>
      </c>
      <c r="H24" s="85">
        <v>0.33141068952095543</v>
      </c>
      <c r="I24" s="85">
        <v>0.31816598063091484</v>
      </c>
      <c r="J24" s="85">
        <v>0.2995087628161317</v>
      </c>
      <c r="K24" s="85">
        <v>0.28195455678896325</v>
      </c>
      <c r="L24" s="6"/>
    </row>
    <row r="25" spans="2:13" ht="13.8" thickBot="1" x14ac:dyDescent="0.3">
      <c r="B25" s="86"/>
      <c r="C25" s="238" t="s">
        <v>172</v>
      </c>
      <c r="D25" s="238" t="s">
        <v>45</v>
      </c>
      <c r="E25" s="85">
        <v>2.4921774388762057E-3</v>
      </c>
      <c r="F25" s="85">
        <v>2.7285467137140645E-3</v>
      </c>
      <c r="G25" s="85">
        <v>3.2930516267381934E-3</v>
      </c>
      <c r="H25" s="85">
        <v>3.8437650449410217E-3</v>
      </c>
      <c r="I25" s="85">
        <v>4.3808518355159887E-3</v>
      </c>
      <c r="J25" s="85">
        <v>4.9095583282196091E-3</v>
      </c>
      <c r="K25" s="85">
        <v>5.4229737150402295E-3</v>
      </c>
      <c r="L25" s="6"/>
    </row>
    <row r="26" spans="2:13" x14ac:dyDescent="0.25">
      <c r="B26" s="86"/>
      <c r="C26" s="142"/>
      <c r="D26" s="142"/>
      <c r="E26" s="239"/>
      <c r="F26" s="240"/>
      <c r="G26" s="240"/>
      <c r="H26" s="240"/>
      <c r="I26" s="240"/>
      <c r="J26" s="240"/>
      <c r="K26" s="240"/>
      <c r="L26" s="6"/>
    </row>
    <row r="27" spans="2:13" s="56" customFormat="1" x14ac:dyDescent="0.25">
      <c r="B27" s="16"/>
      <c r="C27" s="226" t="s">
        <v>232</v>
      </c>
      <c r="D27" s="241"/>
      <c r="E27" s="241"/>
      <c r="F27" s="241"/>
      <c r="G27" s="241"/>
      <c r="H27" s="241"/>
      <c r="I27" s="241"/>
      <c r="J27" s="241"/>
      <c r="K27" s="72"/>
      <c r="L27" s="17"/>
      <c r="M27" s="60"/>
    </row>
    <row r="28" spans="2:13" s="56" customFormat="1" x14ac:dyDescent="0.25">
      <c r="B28" s="16"/>
      <c r="C28" s="226" t="s">
        <v>381</v>
      </c>
      <c r="D28" s="241"/>
      <c r="E28" s="241"/>
      <c r="F28" s="241"/>
      <c r="G28" s="241"/>
      <c r="H28" s="241"/>
      <c r="I28" s="241"/>
      <c r="J28" s="241"/>
      <c r="K28" s="72"/>
      <c r="L28" s="17"/>
      <c r="M28" s="60"/>
    </row>
    <row r="29" spans="2:13" s="56" customFormat="1" ht="10.95" customHeight="1" thickBot="1" x14ac:dyDescent="0.3">
      <c r="B29" s="24"/>
      <c r="C29" s="302"/>
      <c r="D29" s="302"/>
      <c r="E29" s="302"/>
      <c r="F29" s="302"/>
      <c r="G29" s="302"/>
      <c r="H29" s="302"/>
      <c r="I29" s="302"/>
      <c r="J29" s="302"/>
      <c r="K29" s="25"/>
      <c r="L29" s="26"/>
      <c r="M29" s="60"/>
    </row>
    <row r="30" spans="2:13" ht="19.95" customHeight="1" x14ac:dyDescent="0.25"/>
    <row r="31" spans="2:13" ht="20.55" customHeight="1" x14ac:dyDescent="0.25"/>
    <row r="34" hidden="1" x14ac:dyDescent="0.25"/>
  </sheetData>
  <mergeCells count="5">
    <mergeCell ref="E8:K8"/>
    <mergeCell ref="E3:K3"/>
    <mergeCell ref="E4:K4"/>
    <mergeCell ref="E6:K6"/>
    <mergeCell ref="C29:J29"/>
  </mergeCells>
  <hyperlinks>
    <hyperlink ref="C1" location="TOC!A1" display="Back to Table of Contents"/>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AG38"/>
  <sheetViews>
    <sheetView showGridLines="0" workbookViewId="0"/>
  </sheetViews>
  <sheetFormatPr defaultColWidth="8.59765625" defaultRowHeight="13.2" x14ac:dyDescent="0.25"/>
  <cols>
    <col min="1" max="2" width="2.59765625" style="76" customWidth="1"/>
    <col min="3" max="4" width="18.796875" style="76" customWidth="1"/>
    <col min="5" max="11" width="8.59765625" style="76"/>
    <col min="12" max="12" width="2.59765625" style="76" customWidth="1"/>
    <col min="13" max="23" width="8.59765625" style="76"/>
    <col min="24" max="24" width="9.796875" style="76" customWidth="1"/>
    <col min="25" max="16384" width="8.59765625" style="76"/>
  </cols>
  <sheetData>
    <row r="1" spans="2:33" ht="13.8" thickBot="1" x14ac:dyDescent="0.3">
      <c r="C1" s="197" t="s">
        <v>241</v>
      </c>
    </row>
    <row r="2" spans="2:33" x14ac:dyDescent="0.25">
      <c r="B2" s="2"/>
      <c r="C2" s="3"/>
      <c r="D2" s="3"/>
      <c r="E2" s="3"/>
      <c r="F2" s="3"/>
      <c r="G2" s="3"/>
      <c r="H2" s="3"/>
      <c r="I2" s="3"/>
      <c r="J2" s="3"/>
      <c r="K2" s="3"/>
      <c r="L2" s="4"/>
    </row>
    <row r="3" spans="2:33" ht="13.8" x14ac:dyDescent="0.25">
      <c r="B3" s="5"/>
      <c r="C3" s="65"/>
      <c r="D3" s="161"/>
      <c r="E3" s="291" t="s">
        <v>323</v>
      </c>
      <c r="F3" s="291"/>
      <c r="G3" s="291"/>
      <c r="H3" s="291"/>
      <c r="I3" s="291"/>
      <c r="J3" s="291"/>
      <c r="K3" s="291"/>
      <c r="L3" s="78"/>
      <c r="N3" s="92" t="s">
        <v>323</v>
      </c>
    </row>
    <row r="4" spans="2:33" x14ac:dyDescent="0.25">
      <c r="B4" s="5"/>
      <c r="C4" s="65"/>
      <c r="D4" s="162"/>
      <c r="E4" s="292" t="s">
        <v>55</v>
      </c>
      <c r="F4" s="292"/>
      <c r="G4" s="292"/>
      <c r="H4" s="292"/>
      <c r="I4" s="292"/>
      <c r="J4" s="292"/>
      <c r="K4" s="292"/>
      <c r="L4" s="78"/>
      <c r="N4" s="92" t="s">
        <v>76</v>
      </c>
    </row>
    <row r="5" spans="2:33" x14ac:dyDescent="0.25">
      <c r="B5" s="5"/>
      <c r="C5" s="65"/>
      <c r="D5" s="65"/>
      <c r="E5" s="65"/>
      <c r="F5" s="65"/>
      <c r="G5" s="153"/>
      <c r="H5" s="153"/>
      <c r="I5" s="153"/>
      <c r="J5" s="153"/>
      <c r="K5" s="153"/>
      <c r="L5" s="78"/>
    </row>
    <row r="6" spans="2:33" ht="27.75" customHeight="1" x14ac:dyDescent="0.25">
      <c r="B6" s="5"/>
      <c r="C6" s="65"/>
      <c r="D6" s="111"/>
      <c r="E6" s="293" t="s">
        <v>9</v>
      </c>
      <c r="F6" s="293"/>
      <c r="G6" s="293"/>
      <c r="H6" s="293"/>
      <c r="I6" s="293"/>
      <c r="J6" s="293"/>
      <c r="K6" s="293"/>
      <c r="L6" s="78"/>
    </row>
    <row r="7" spans="2:33" x14ac:dyDescent="0.25">
      <c r="B7" s="5"/>
      <c r="C7" s="111"/>
      <c r="D7" s="111"/>
      <c r="E7" s="111"/>
      <c r="F7" s="111"/>
      <c r="G7" s="111"/>
      <c r="H7" s="111"/>
      <c r="I7" s="111"/>
      <c r="J7" s="111"/>
      <c r="K7" s="111"/>
      <c r="L7" s="78"/>
      <c r="Z7" s="80" t="s">
        <v>270</v>
      </c>
    </row>
    <row r="8" spans="2:33" x14ac:dyDescent="0.25">
      <c r="B8" s="5"/>
      <c r="C8" s="65"/>
      <c r="D8" s="65"/>
      <c r="E8" s="65"/>
      <c r="F8" s="65"/>
      <c r="G8" s="7"/>
      <c r="H8" s="7"/>
      <c r="I8" s="7"/>
      <c r="J8" s="7"/>
      <c r="K8" s="7"/>
      <c r="L8" s="78"/>
      <c r="Z8" s="93" t="s">
        <v>17</v>
      </c>
      <c r="AA8" s="94">
        <v>2015</v>
      </c>
      <c r="AB8" s="94">
        <v>2016</v>
      </c>
      <c r="AC8" s="94">
        <v>2017</v>
      </c>
      <c r="AD8" s="94">
        <v>2018</v>
      </c>
      <c r="AE8" s="94">
        <v>2019</v>
      </c>
      <c r="AF8" s="94">
        <v>2020</v>
      </c>
      <c r="AG8" s="94">
        <v>2021</v>
      </c>
    </row>
    <row r="9" spans="2:33" ht="13.8" thickBot="1" x14ac:dyDescent="0.3">
      <c r="B9" s="5"/>
      <c r="C9" s="8" t="s">
        <v>1</v>
      </c>
      <c r="D9" s="8" t="s">
        <v>38</v>
      </c>
      <c r="E9" s="8">
        <v>2015</v>
      </c>
      <c r="F9" s="8">
        <v>2016</v>
      </c>
      <c r="G9" s="8">
        <v>2017</v>
      </c>
      <c r="H9" s="8">
        <v>2018</v>
      </c>
      <c r="I9" s="8">
        <v>2019</v>
      </c>
      <c r="J9" s="8">
        <v>2020</v>
      </c>
      <c r="K9" s="8">
        <v>2021</v>
      </c>
      <c r="L9" s="78"/>
      <c r="Z9" s="93" t="s">
        <v>51</v>
      </c>
      <c r="AA9" s="95">
        <f t="shared" ref="AA9:AG11" si="0">SUMIF($C$10:$C$26,$Z9,E$10:E$26)</f>
        <v>0.17322343587806377</v>
      </c>
      <c r="AB9" s="95">
        <f t="shared" si="0"/>
        <v>0.18252820497062261</v>
      </c>
      <c r="AC9" s="95">
        <f t="shared" si="0"/>
        <v>0.19591680151863064</v>
      </c>
      <c r="AD9" s="95">
        <f t="shared" si="0"/>
        <v>0.21427819348518656</v>
      </c>
      <c r="AE9" s="95">
        <f t="shared" si="0"/>
        <v>0.23657224294745982</v>
      </c>
      <c r="AF9" s="95">
        <f t="shared" si="0"/>
        <v>0.26468008775357177</v>
      </c>
      <c r="AG9" s="95">
        <f t="shared" si="0"/>
        <v>0.29197227275953919</v>
      </c>
    </row>
    <row r="10" spans="2:33" ht="13.8" thickBot="1" x14ac:dyDescent="0.3">
      <c r="B10" s="5"/>
      <c r="C10" s="7" t="s">
        <v>113</v>
      </c>
      <c r="D10" s="7" t="s">
        <v>45</v>
      </c>
      <c r="E10" s="85">
        <v>8.4756066554317777E-2</v>
      </c>
      <c r="F10" s="85">
        <v>9.1173892323657454E-2</v>
      </c>
      <c r="G10" s="85">
        <v>9.7410896379374862E-2</v>
      </c>
      <c r="H10" s="85">
        <v>0.10345137894118281</v>
      </c>
      <c r="I10" s="85">
        <v>0.10931156457888255</v>
      </c>
      <c r="J10" s="85">
        <v>0.11512014870386957</v>
      </c>
      <c r="K10" s="85">
        <v>0.12070768054550077</v>
      </c>
      <c r="L10" s="78"/>
      <c r="Z10" s="93" t="s">
        <v>50</v>
      </c>
      <c r="AA10" s="95">
        <f t="shared" si="0"/>
        <v>0.13100677690263651</v>
      </c>
      <c r="AB10" s="95">
        <f t="shared" si="0"/>
        <v>0.13516354200486086</v>
      </c>
      <c r="AC10" s="95">
        <f t="shared" si="0"/>
        <v>0.14105418979853246</v>
      </c>
      <c r="AD10" s="95">
        <f t="shared" si="0"/>
        <v>0.14695779071227244</v>
      </c>
      <c r="AE10" s="95">
        <f t="shared" si="0"/>
        <v>0.15381584639806278</v>
      </c>
      <c r="AF10" s="95">
        <f t="shared" si="0"/>
        <v>0.16288336987844212</v>
      </c>
      <c r="AG10" s="95">
        <f t="shared" si="0"/>
        <v>0.17162043588340814</v>
      </c>
    </row>
    <row r="11" spans="2:33" ht="13.8" thickBot="1" x14ac:dyDescent="0.3">
      <c r="B11" s="5"/>
      <c r="C11" s="7" t="s">
        <v>54</v>
      </c>
      <c r="D11" s="7" t="s">
        <v>45</v>
      </c>
      <c r="E11" s="85">
        <v>0.51615031213482465</v>
      </c>
      <c r="F11" s="85">
        <v>0.49191262652323831</v>
      </c>
      <c r="G11" s="85">
        <v>0.46034509755939435</v>
      </c>
      <c r="H11" s="85">
        <v>0.42327183308145638</v>
      </c>
      <c r="I11" s="85">
        <v>0.38120748204347848</v>
      </c>
      <c r="J11" s="85">
        <v>0.32999320303503527</v>
      </c>
      <c r="K11" s="85">
        <v>0.2804326752484847</v>
      </c>
      <c r="L11" s="78"/>
      <c r="N11" s="96"/>
      <c r="Z11" s="93" t="s">
        <v>10</v>
      </c>
      <c r="AA11" s="95">
        <f t="shared" si="0"/>
        <v>3.8685401495091185E-2</v>
      </c>
      <c r="AB11" s="95">
        <f t="shared" si="0"/>
        <v>4.3754539437693793E-2</v>
      </c>
      <c r="AC11" s="95">
        <f t="shared" si="0"/>
        <v>5.0139128203073119E-2</v>
      </c>
      <c r="AD11" s="95">
        <f t="shared" si="0"/>
        <v>5.7374535628365531E-2</v>
      </c>
      <c r="AE11" s="95">
        <f t="shared" si="0"/>
        <v>6.4420831269786094E-2</v>
      </c>
      <c r="AF11" s="95">
        <f t="shared" si="0"/>
        <v>7.2606740027868627E-2</v>
      </c>
      <c r="AG11" s="95">
        <f t="shared" si="0"/>
        <v>8.0558991528489332E-2</v>
      </c>
    </row>
    <row r="12" spans="2:33" ht="13.8" thickBot="1" x14ac:dyDescent="0.3">
      <c r="B12" s="5"/>
      <c r="C12" s="7" t="s">
        <v>51</v>
      </c>
      <c r="D12" s="7" t="s">
        <v>46</v>
      </c>
      <c r="E12" s="85">
        <v>9.840533336929852E-2</v>
      </c>
      <c r="F12" s="85">
        <v>9.1946819895651469E-2</v>
      </c>
      <c r="G12" s="85">
        <v>8.5548432488311468E-2</v>
      </c>
      <c r="H12" s="85">
        <v>7.9234081094415307E-2</v>
      </c>
      <c r="I12" s="85">
        <v>7.3007162914790855E-2</v>
      </c>
      <c r="J12" s="85">
        <v>6.6980974442963484E-2</v>
      </c>
      <c r="K12" s="85">
        <v>6.0978687579660663E-2</v>
      </c>
      <c r="L12" s="78"/>
      <c r="Z12" s="93" t="s">
        <v>247</v>
      </c>
      <c r="AA12" s="95">
        <f>SUM(E10,E20,E27)</f>
        <v>0.12897538762077188</v>
      </c>
      <c r="AB12" s="95">
        <f t="shared" ref="AB12:AG12" si="1">SUM(F10,F20,F27)</f>
        <v>0.13461736064514837</v>
      </c>
      <c r="AC12" s="95">
        <f t="shared" si="1"/>
        <v>0.14039907285398623</v>
      </c>
      <c r="AD12" s="95">
        <f t="shared" si="1"/>
        <v>0.14612737156858679</v>
      </c>
      <c r="AE12" s="95">
        <f t="shared" si="1"/>
        <v>0.15215318320009105</v>
      </c>
      <c r="AF12" s="95">
        <f t="shared" si="1"/>
        <v>0.1581510456383233</v>
      </c>
      <c r="AG12" s="95">
        <f t="shared" si="1"/>
        <v>0.16388709015987535</v>
      </c>
    </row>
    <row r="13" spans="2:33" ht="13.8" thickBot="1" x14ac:dyDescent="0.3">
      <c r="B13" s="86"/>
      <c r="C13" s="7" t="s">
        <v>51</v>
      </c>
      <c r="D13" s="7" t="s">
        <v>47</v>
      </c>
      <c r="E13" s="85">
        <v>5.2137439110158418E-2</v>
      </c>
      <c r="F13" s="85">
        <v>5.7544955027814745E-2</v>
      </c>
      <c r="G13" s="85">
        <v>6.3102385666167021E-2</v>
      </c>
      <c r="H13" s="85">
        <v>7.0169889057582993E-2</v>
      </c>
      <c r="I13" s="85">
        <v>7.6684994621359429E-2</v>
      </c>
      <c r="J13" s="85">
        <v>8.4646810395204705E-2</v>
      </c>
      <c r="K13" s="85">
        <v>9.0709540517207421E-2</v>
      </c>
      <c r="L13" s="6"/>
      <c r="Z13" s="97" t="s">
        <v>217</v>
      </c>
      <c r="AA13" s="95">
        <f>1-E11-SUM(AA9:AA12)</f>
        <v>1.1958685968611993E-2</v>
      </c>
      <c r="AB13" s="95">
        <f t="shared" ref="AB13:AG13" si="2">1-F11-SUM(AB9:AB12)</f>
        <v>1.2023726418436076E-2</v>
      </c>
      <c r="AC13" s="95">
        <f t="shared" si="2"/>
        <v>1.2145710066383208E-2</v>
      </c>
      <c r="AD13" s="95">
        <f t="shared" si="2"/>
        <v>1.1990275524132232E-2</v>
      </c>
      <c r="AE13" s="95">
        <f t="shared" si="2"/>
        <v>1.1830414141121737E-2</v>
      </c>
      <c r="AF13" s="95">
        <f t="shared" si="2"/>
        <v>1.1685553666759052E-2</v>
      </c>
      <c r="AG13" s="95">
        <f t="shared" si="2"/>
        <v>1.1528534420203296E-2</v>
      </c>
    </row>
    <row r="14" spans="2:33" ht="13.8" thickBot="1" x14ac:dyDescent="0.3">
      <c r="B14" s="86"/>
      <c r="C14" s="7" t="s">
        <v>51</v>
      </c>
      <c r="D14" s="7" t="s">
        <v>48</v>
      </c>
      <c r="E14" s="85">
        <v>1.9539361624493923E-2</v>
      </c>
      <c r="F14" s="85">
        <v>2.8645423882642976E-2</v>
      </c>
      <c r="G14" s="85">
        <v>4.1534875962100475E-2</v>
      </c>
      <c r="H14" s="85">
        <v>5.7306534958569424E-2</v>
      </c>
      <c r="I14" s="85">
        <v>7.7105939696445386E-2</v>
      </c>
      <c r="J14" s="85">
        <v>9.9507161940649402E-2</v>
      </c>
      <c r="K14" s="85">
        <v>0.1232628390007339</v>
      </c>
      <c r="L14" s="6"/>
      <c r="Z14" s="97" t="s">
        <v>54</v>
      </c>
      <c r="AA14" s="95">
        <f>E11</f>
        <v>0.51615031213482465</v>
      </c>
      <c r="AB14" s="95">
        <f t="shared" ref="AB14:AG14" si="3">F11</f>
        <v>0.49191262652323831</v>
      </c>
      <c r="AC14" s="95">
        <f t="shared" si="3"/>
        <v>0.46034509755939435</v>
      </c>
      <c r="AD14" s="95">
        <f t="shared" si="3"/>
        <v>0.42327183308145638</v>
      </c>
      <c r="AE14" s="95">
        <f t="shared" si="3"/>
        <v>0.38120748204347848</v>
      </c>
      <c r="AF14" s="95">
        <f t="shared" si="3"/>
        <v>0.32999320303503527</v>
      </c>
      <c r="AG14" s="95">
        <f t="shared" si="3"/>
        <v>0.2804326752484847</v>
      </c>
    </row>
    <row r="15" spans="2:33" ht="13.8" thickBot="1" x14ac:dyDescent="0.3">
      <c r="B15" s="86"/>
      <c r="C15" s="7" t="s">
        <v>51</v>
      </c>
      <c r="D15" s="7" t="s">
        <v>49</v>
      </c>
      <c r="E15" s="85">
        <v>3.1413017741128983E-3</v>
      </c>
      <c r="F15" s="85">
        <v>4.3910061645134292E-3</v>
      </c>
      <c r="G15" s="85">
        <v>5.7311074020516472E-3</v>
      </c>
      <c r="H15" s="85">
        <v>7.5676883746188623E-3</v>
      </c>
      <c r="I15" s="85">
        <v>9.7741457148641502E-3</v>
      </c>
      <c r="J15" s="85">
        <v>1.3545140974754169E-2</v>
      </c>
      <c r="K15" s="85">
        <v>1.7021205661937183E-2</v>
      </c>
      <c r="L15" s="6"/>
    </row>
    <row r="16" spans="2:33" ht="13.8" thickBot="1" x14ac:dyDescent="0.3">
      <c r="B16" s="86"/>
      <c r="C16" s="7" t="s">
        <v>10</v>
      </c>
      <c r="D16" s="7" t="s">
        <v>166</v>
      </c>
      <c r="E16" s="85">
        <v>1.9342700747545592E-3</v>
      </c>
      <c r="F16" s="85">
        <v>2.1877269718846896E-3</v>
      </c>
      <c r="G16" s="85">
        <v>2.5069564101536553E-3</v>
      </c>
      <c r="H16" s="85">
        <v>2.8687267814182771E-3</v>
      </c>
      <c r="I16" s="85">
        <v>3.2210415634893051E-3</v>
      </c>
      <c r="J16" s="85">
        <v>3.6303370013934318E-3</v>
      </c>
      <c r="K16" s="85">
        <v>4.0279495764244666E-3</v>
      </c>
      <c r="L16" s="6"/>
    </row>
    <row r="17" spans="2:12" ht="13.8" thickBot="1" x14ac:dyDescent="0.3">
      <c r="B17" s="86"/>
      <c r="C17" s="7" t="s">
        <v>10</v>
      </c>
      <c r="D17" s="7" t="s">
        <v>167</v>
      </c>
      <c r="E17" s="85">
        <v>2.707978104656383E-2</v>
      </c>
      <c r="F17" s="85">
        <v>3.062817760638566E-2</v>
      </c>
      <c r="G17" s="85">
        <v>3.5097389742151187E-2</v>
      </c>
      <c r="H17" s="85">
        <v>4.0162174939855869E-2</v>
      </c>
      <c r="I17" s="85">
        <v>4.5094581888850273E-2</v>
      </c>
      <c r="J17" s="85">
        <v>5.0824718019508039E-2</v>
      </c>
      <c r="K17" s="85">
        <v>5.6391294069942532E-2</v>
      </c>
      <c r="L17" s="6"/>
    </row>
    <row r="18" spans="2:12" ht="13.8" thickBot="1" x14ac:dyDescent="0.3">
      <c r="B18" s="86"/>
      <c r="C18" s="7" t="s">
        <v>10</v>
      </c>
      <c r="D18" s="7" t="s">
        <v>168</v>
      </c>
      <c r="E18" s="85">
        <v>9.6713503737727961E-3</v>
      </c>
      <c r="F18" s="85">
        <v>1.0938634859423448E-2</v>
      </c>
      <c r="G18" s="85">
        <v>1.2534782050768276E-2</v>
      </c>
      <c r="H18" s="85">
        <v>1.4343633907091379E-2</v>
      </c>
      <c r="I18" s="85">
        <v>1.610520781744652E-2</v>
      </c>
      <c r="J18" s="85">
        <v>1.8151685006967157E-2</v>
      </c>
      <c r="K18" s="85">
        <v>2.013974788212233E-2</v>
      </c>
      <c r="L18" s="6"/>
    </row>
    <row r="19" spans="2:12" ht="13.8" thickBot="1" x14ac:dyDescent="0.3">
      <c r="B19" s="86"/>
      <c r="C19" s="7" t="s">
        <v>7</v>
      </c>
      <c r="D19" s="7" t="s">
        <v>45</v>
      </c>
      <c r="E19" s="85">
        <v>4.2943047887300705E-3</v>
      </c>
      <c r="F19" s="85">
        <v>4.4195608560371694E-3</v>
      </c>
      <c r="G19" s="85">
        <v>4.6055121100438794E-3</v>
      </c>
      <c r="H19" s="85">
        <v>4.5182191870520999E-3</v>
      </c>
      <c r="I19" s="85">
        <v>4.4288320869344004E-3</v>
      </c>
      <c r="J19" s="85">
        <v>4.3482050408721329E-3</v>
      </c>
      <c r="K19" s="85">
        <v>4.2604551337838154E-3</v>
      </c>
      <c r="L19" s="6"/>
    </row>
    <row r="20" spans="2:12" ht="13.8" thickBot="1" x14ac:dyDescent="0.3">
      <c r="B20" s="86"/>
      <c r="C20" s="7" t="s">
        <v>173</v>
      </c>
      <c r="D20" s="7" t="s">
        <v>45</v>
      </c>
      <c r="E20" s="85">
        <v>4.2510452487657967E-2</v>
      </c>
      <c r="F20" s="85">
        <v>4.1424718844334636E-2</v>
      </c>
      <c r="G20" s="85">
        <v>4.0332961049869248E-2</v>
      </c>
      <c r="H20" s="85">
        <v>3.9234009190055853E-2</v>
      </c>
      <c r="I20" s="85">
        <v>3.8138515426642483E-2</v>
      </c>
      <c r="J20" s="85">
        <v>3.7090436669588008E-2</v>
      </c>
      <c r="K20" s="85">
        <v>3.6031975137094982E-2</v>
      </c>
      <c r="L20" s="6"/>
    </row>
    <row r="21" spans="2:12" ht="13.8" thickBot="1" x14ac:dyDescent="0.3">
      <c r="B21" s="86"/>
      <c r="C21" s="7" t="s">
        <v>50</v>
      </c>
      <c r="D21" s="7" t="s">
        <v>46</v>
      </c>
      <c r="E21" s="85">
        <v>4.0283071800475259E-2</v>
      </c>
      <c r="F21" s="85">
        <v>3.6293066008757091E-2</v>
      </c>
      <c r="G21" s="85">
        <v>3.2355595176996488E-2</v>
      </c>
      <c r="H21" s="85">
        <v>2.8474162680372051E-2</v>
      </c>
      <c r="I21" s="85">
        <v>2.4660592278873641E-2</v>
      </c>
      <c r="J21" s="85">
        <v>2.0578770339880263E-2</v>
      </c>
      <c r="K21" s="85">
        <v>1.6564127950634923E-2</v>
      </c>
      <c r="L21" s="6"/>
    </row>
    <row r="22" spans="2:12" ht="13.8" thickBot="1" x14ac:dyDescent="0.3">
      <c r="B22" s="86"/>
      <c r="C22" s="7" t="s">
        <v>50</v>
      </c>
      <c r="D22" s="7" t="s">
        <v>47</v>
      </c>
      <c r="E22" s="85">
        <v>3.7647127626316876E-2</v>
      </c>
      <c r="F22" s="85">
        <v>3.577746699198054E-2</v>
      </c>
      <c r="G22" s="85">
        <v>3.3694868085922348E-2</v>
      </c>
      <c r="H22" s="85">
        <v>3.156158173479643E-2</v>
      </c>
      <c r="I22" s="85">
        <v>2.9461593253424581E-2</v>
      </c>
      <c r="J22" s="85">
        <v>2.724902096483392E-2</v>
      </c>
      <c r="K22" s="85">
        <v>2.5034001235902371E-2</v>
      </c>
      <c r="L22" s="6"/>
    </row>
    <row r="23" spans="2:12" ht="13.8" thickBot="1" x14ac:dyDescent="0.3">
      <c r="B23" s="86"/>
      <c r="C23" s="7" t="s">
        <v>50</v>
      </c>
      <c r="D23" s="7" t="s">
        <v>48</v>
      </c>
      <c r="E23" s="85">
        <v>3.4792121519093638E-2</v>
      </c>
      <c r="F23" s="85">
        <v>4.4948945791793544E-2</v>
      </c>
      <c r="G23" s="85">
        <v>5.5035688784646854E-2</v>
      </c>
      <c r="H23" s="85">
        <v>6.4941959513001399E-2</v>
      </c>
      <c r="I23" s="85">
        <v>7.5320995002609081E-2</v>
      </c>
      <c r="J23" s="85">
        <v>8.7469922528811389E-2</v>
      </c>
      <c r="K23" s="85">
        <v>9.8312266087683314E-2</v>
      </c>
      <c r="L23" s="6"/>
    </row>
    <row r="24" spans="2:12" ht="13.8" thickBot="1" x14ac:dyDescent="0.3">
      <c r="B24" s="86"/>
      <c r="C24" s="7" t="s">
        <v>50</v>
      </c>
      <c r="D24" s="7" t="s">
        <v>49</v>
      </c>
      <c r="E24" s="85">
        <v>1.7682784409368869E-2</v>
      </c>
      <c r="F24" s="85">
        <v>1.7547976250084658E-2</v>
      </c>
      <c r="G24" s="85">
        <v>1.7564739638616534E-2</v>
      </c>
      <c r="H24" s="85">
        <v>1.7790872924642272E-2</v>
      </c>
      <c r="I24" s="85">
        <v>1.8354918053667135E-2</v>
      </c>
      <c r="J24" s="85">
        <v>1.9004122491835845E-2</v>
      </c>
      <c r="K24" s="85">
        <v>1.9853433882420647E-2</v>
      </c>
      <c r="L24" s="6"/>
    </row>
    <row r="25" spans="2:12" ht="13.8" thickBot="1" x14ac:dyDescent="0.3">
      <c r="B25" s="86"/>
      <c r="C25" s="7" t="s">
        <v>50</v>
      </c>
      <c r="D25" s="7" t="s">
        <v>330</v>
      </c>
      <c r="E25" s="85">
        <v>6.0167154738185622E-4</v>
      </c>
      <c r="F25" s="85">
        <v>5.9608696224502271E-4</v>
      </c>
      <c r="G25" s="85">
        <v>2.4032981123502471E-3</v>
      </c>
      <c r="H25" s="85">
        <v>4.1892138594602658E-3</v>
      </c>
      <c r="I25" s="85">
        <v>6.0177478094883465E-3</v>
      </c>
      <c r="J25" s="85">
        <v>8.5815335530807172E-3</v>
      </c>
      <c r="K25" s="85">
        <v>1.1856606726766887E-2</v>
      </c>
      <c r="L25" s="6"/>
    </row>
    <row r="26" spans="2:12" ht="13.8" thickBot="1" x14ac:dyDescent="0.3">
      <c r="B26" s="86"/>
      <c r="C26" s="7" t="s">
        <v>174</v>
      </c>
      <c r="D26" s="7" t="s">
        <v>45</v>
      </c>
      <c r="E26" s="85">
        <v>7.6643811798819414E-3</v>
      </c>
      <c r="F26" s="85">
        <v>7.6041655623990028E-3</v>
      </c>
      <c r="G26" s="85">
        <v>7.5401979563395295E-3</v>
      </c>
      <c r="H26" s="85">
        <v>7.472056337080233E-3</v>
      </c>
      <c r="I26" s="85">
        <v>7.4015820541868801E-3</v>
      </c>
      <c r="J26" s="85">
        <v>7.3373486258872852E-3</v>
      </c>
      <c r="K26" s="85">
        <v>7.2680792864192106E-3</v>
      </c>
      <c r="L26" s="6"/>
    </row>
    <row r="27" spans="2:12" ht="13.8" thickBot="1" x14ac:dyDescent="0.3">
      <c r="B27" s="86"/>
      <c r="C27" s="7" t="s">
        <v>172</v>
      </c>
      <c r="D27" s="7" t="s">
        <v>45</v>
      </c>
      <c r="E27" s="85">
        <v>1.7088685787961183E-3</v>
      </c>
      <c r="F27" s="85">
        <v>2.0187494771562757E-3</v>
      </c>
      <c r="G27" s="85">
        <v>2.6552154247421124E-3</v>
      </c>
      <c r="H27" s="85">
        <v>3.4419834373481382E-3</v>
      </c>
      <c r="I27" s="85">
        <v>4.703103194566024E-3</v>
      </c>
      <c r="J27" s="85">
        <v>5.9404602648657099E-3</v>
      </c>
      <c r="K27" s="85">
        <v>7.1474344772796171E-3</v>
      </c>
      <c r="L27" s="6"/>
    </row>
    <row r="28" spans="2:12" ht="13.8" thickBot="1" x14ac:dyDescent="0.3">
      <c r="B28" s="87"/>
      <c r="C28" s="88"/>
      <c r="D28" s="88"/>
      <c r="E28" s="89"/>
      <c r="F28" s="90"/>
      <c r="G28" s="90"/>
      <c r="H28" s="90"/>
      <c r="I28" s="90"/>
      <c r="J28" s="90"/>
      <c r="K28" s="90"/>
      <c r="L28" s="11"/>
    </row>
    <row r="29" spans="2:12" x14ac:dyDescent="0.25">
      <c r="B29" s="80"/>
      <c r="C29" s="80"/>
      <c r="D29" s="80"/>
      <c r="E29" s="80"/>
      <c r="F29" s="80"/>
      <c r="G29" s="80"/>
      <c r="H29" s="80"/>
      <c r="I29" s="80"/>
      <c r="J29" s="80"/>
      <c r="K29" s="80"/>
      <c r="L29" s="80"/>
    </row>
    <row r="30" spans="2:12" x14ac:dyDescent="0.25">
      <c r="C30" s="98"/>
      <c r="D30" s="98"/>
      <c r="E30" s="99"/>
      <c r="F30" s="100"/>
      <c r="G30" s="100"/>
      <c r="H30" s="100"/>
      <c r="I30" s="100"/>
      <c r="J30" s="100"/>
      <c r="K30" s="100"/>
    </row>
    <row r="31" spans="2:12" x14ac:dyDescent="0.25">
      <c r="C31" s="101"/>
    </row>
    <row r="32" spans="2:12" x14ac:dyDescent="0.25">
      <c r="C32" s="101"/>
    </row>
    <row r="33" spans="3:12" x14ac:dyDescent="0.25">
      <c r="C33" s="101"/>
    </row>
    <row r="34" spans="3:12" x14ac:dyDescent="0.25">
      <c r="C34" s="101"/>
    </row>
    <row r="35" spans="3:12" x14ac:dyDescent="0.25">
      <c r="C35" s="101"/>
    </row>
    <row r="36" spans="3:12" x14ac:dyDescent="0.25">
      <c r="C36" s="101"/>
      <c r="L36" s="91"/>
    </row>
    <row r="37" spans="3:12" x14ac:dyDescent="0.25">
      <c r="C37" s="101"/>
      <c r="D37" s="101"/>
      <c r="E37" s="102"/>
      <c r="F37" s="102"/>
      <c r="G37" s="102"/>
      <c r="H37" s="102"/>
      <c r="I37" s="102"/>
      <c r="J37" s="102"/>
      <c r="K37" s="102"/>
    </row>
    <row r="38" spans="3:12" x14ac:dyDescent="0.25">
      <c r="C38" s="101"/>
      <c r="D38" s="101"/>
      <c r="E38" s="102"/>
      <c r="F38" s="102"/>
      <c r="G38" s="102"/>
      <c r="H38" s="102"/>
      <c r="I38" s="102"/>
      <c r="J38" s="102"/>
      <c r="K38" s="102"/>
    </row>
  </sheetData>
  <mergeCells count="3">
    <mergeCell ref="E3:K3"/>
    <mergeCell ref="E4:K4"/>
    <mergeCell ref="E6:K6"/>
  </mergeCells>
  <hyperlinks>
    <hyperlink ref="C1" location="TOC!A1" display="Back to Table of Contents"/>
  </hyperlink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sheetPr>
  <dimension ref="B1:AI38"/>
  <sheetViews>
    <sheetView showGridLines="0" workbookViewId="0"/>
  </sheetViews>
  <sheetFormatPr defaultColWidth="8.59765625" defaultRowHeight="13.2" x14ac:dyDescent="0.25"/>
  <cols>
    <col min="1" max="2" width="2.59765625" style="76" customWidth="1"/>
    <col min="3" max="5" width="12.5" style="76" customWidth="1"/>
    <col min="6" max="11" width="8.59765625" style="76"/>
    <col min="12" max="12" width="2.59765625" style="76" customWidth="1"/>
    <col min="13" max="16384" width="8.59765625" style="76"/>
  </cols>
  <sheetData>
    <row r="1" spans="2:35" ht="13.8" thickBot="1" x14ac:dyDescent="0.3">
      <c r="C1" s="197" t="s">
        <v>241</v>
      </c>
    </row>
    <row r="2" spans="2:35" x14ac:dyDescent="0.25">
      <c r="B2" s="2"/>
      <c r="C2" s="3"/>
      <c r="D2" s="3"/>
      <c r="E2" s="3"/>
      <c r="F2" s="3"/>
      <c r="G2" s="3"/>
      <c r="H2" s="3"/>
      <c r="I2" s="3"/>
      <c r="J2" s="3"/>
      <c r="K2" s="3"/>
      <c r="L2" s="4"/>
      <c r="N2" s="92" t="s">
        <v>301</v>
      </c>
      <c r="O2" s="103"/>
    </row>
    <row r="3" spans="2:35" ht="12.75" customHeight="1" x14ac:dyDescent="0.25">
      <c r="B3" s="5"/>
      <c r="C3" s="65"/>
      <c r="D3" s="165"/>
      <c r="E3" s="304" t="s">
        <v>325</v>
      </c>
      <c r="F3" s="304"/>
      <c r="G3" s="304"/>
      <c r="H3" s="304"/>
      <c r="I3" s="304"/>
      <c r="J3" s="304"/>
      <c r="K3" s="304"/>
      <c r="L3" s="78"/>
      <c r="N3" s="104" t="s">
        <v>68</v>
      </c>
      <c r="O3" s="105"/>
    </row>
    <row r="4" spans="2:35" x14ac:dyDescent="0.25">
      <c r="B4" s="5"/>
      <c r="C4" s="65"/>
      <c r="D4" s="162"/>
      <c r="E4" s="292" t="s">
        <v>175</v>
      </c>
      <c r="F4" s="292"/>
      <c r="G4" s="292"/>
      <c r="H4" s="292"/>
      <c r="I4" s="292"/>
      <c r="J4" s="292"/>
      <c r="K4" s="292"/>
      <c r="L4" s="78"/>
    </row>
    <row r="5" spans="2:35" x14ac:dyDescent="0.25">
      <c r="B5" s="5"/>
      <c r="C5" s="65"/>
      <c r="D5" s="65"/>
      <c r="E5" s="65"/>
      <c r="F5" s="65"/>
      <c r="G5" s="153"/>
      <c r="H5" s="153"/>
      <c r="I5" s="153"/>
      <c r="J5" s="153"/>
      <c r="K5" s="153"/>
      <c r="L5" s="78"/>
    </row>
    <row r="6" spans="2:35" ht="32.25" customHeight="1" x14ac:dyDescent="0.25">
      <c r="B6" s="5"/>
      <c r="C6" s="65"/>
      <c r="D6" s="164"/>
      <c r="E6" s="305" t="s">
        <v>218</v>
      </c>
      <c r="F6" s="305"/>
      <c r="G6" s="305"/>
      <c r="H6" s="305"/>
      <c r="I6" s="305"/>
      <c r="J6" s="305"/>
      <c r="K6" s="305"/>
      <c r="L6" s="78"/>
      <c r="AB6" s="80" t="s">
        <v>270</v>
      </c>
    </row>
    <row r="7" spans="2:35" x14ac:dyDescent="0.25">
      <c r="B7" s="5"/>
      <c r="C7" s="65"/>
      <c r="D7" s="106"/>
      <c r="E7" s="303"/>
      <c r="F7" s="303"/>
      <c r="G7" s="303"/>
      <c r="H7" s="303"/>
      <c r="I7" s="303"/>
      <c r="J7" s="303"/>
      <c r="K7" s="303"/>
      <c r="L7" s="78"/>
      <c r="AB7" s="94" t="s">
        <v>17</v>
      </c>
      <c r="AC7" s="94">
        <v>2015</v>
      </c>
      <c r="AD7" s="94">
        <v>2016</v>
      </c>
      <c r="AE7" s="94">
        <v>2017</v>
      </c>
      <c r="AF7" s="94">
        <v>2018</v>
      </c>
      <c r="AG7" s="94">
        <v>2019</v>
      </c>
      <c r="AH7" s="94">
        <v>2020</v>
      </c>
      <c r="AI7" s="94">
        <v>2021</v>
      </c>
    </row>
    <row r="8" spans="2:35" x14ac:dyDescent="0.25">
      <c r="B8" s="5"/>
      <c r="C8" s="65"/>
      <c r="D8" s="65"/>
      <c r="E8" s="65"/>
      <c r="F8" s="65"/>
      <c r="G8" s="7"/>
      <c r="H8" s="7"/>
      <c r="I8" s="7"/>
      <c r="J8" s="7"/>
      <c r="K8" s="7"/>
      <c r="L8" s="78"/>
      <c r="AB8" s="94" t="s">
        <v>110</v>
      </c>
      <c r="AC8" s="107">
        <f>E23</f>
        <v>964.59879836811615</v>
      </c>
      <c r="AD8" s="107">
        <f t="shared" ref="AD8:AI8" si="0">F23</f>
        <v>955.00351436066069</v>
      </c>
      <c r="AE8" s="107">
        <f t="shared" si="0"/>
        <v>939.17487481445414</v>
      </c>
      <c r="AF8" s="107">
        <f t="shared" si="0"/>
        <v>914.07421760689817</v>
      </c>
      <c r="AG8" s="107">
        <f t="shared" si="0"/>
        <v>886.15147415076149</v>
      </c>
      <c r="AH8" s="107">
        <f t="shared" si="0"/>
        <v>838.51046870276184</v>
      </c>
      <c r="AI8" s="107">
        <f t="shared" si="0"/>
        <v>793.92499901613473</v>
      </c>
    </row>
    <row r="9" spans="2:35" ht="13.8" thickBot="1" x14ac:dyDescent="0.3">
      <c r="B9" s="5"/>
      <c r="C9" s="8" t="s">
        <v>37</v>
      </c>
      <c r="D9" s="8" t="s">
        <v>38</v>
      </c>
      <c r="E9" s="8">
        <v>2015</v>
      </c>
      <c r="F9" s="8">
        <v>2016</v>
      </c>
      <c r="G9" s="8">
        <v>2017</v>
      </c>
      <c r="H9" s="8">
        <v>2018</v>
      </c>
      <c r="I9" s="8">
        <v>2019</v>
      </c>
      <c r="J9" s="8">
        <v>2020</v>
      </c>
      <c r="K9" s="8">
        <v>2021</v>
      </c>
      <c r="L9" s="78"/>
      <c r="M9" s="96"/>
      <c r="N9" s="96"/>
      <c r="AB9" s="94" t="s">
        <v>170</v>
      </c>
      <c r="AC9" s="107">
        <f>E21</f>
        <v>432.91958854670224</v>
      </c>
      <c r="AD9" s="107">
        <f t="shared" ref="AD9:AI9" si="1">F21</f>
        <v>409.06421381195565</v>
      </c>
      <c r="AE9" s="107">
        <f t="shared" si="1"/>
        <v>384.67147063855367</v>
      </c>
      <c r="AF9" s="107">
        <f t="shared" si="1"/>
        <v>359.70861675436913</v>
      </c>
      <c r="AG9" s="107">
        <f t="shared" si="1"/>
        <v>334.19359129662092</v>
      </c>
      <c r="AH9" s="107">
        <f t="shared" si="1"/>
        <v>308.11967316099651</v>
      </c>
      <c r="AI9" s="107">
        <f t="shared" si="1"/>
        <v>281.33908013808548</v>
      </c>
    </row>
    <row r="10" spans="2:35" ht="13.8" thickBot="1" x14ac:dyDescent="0.3">
      <c r="B10" s="5"/>
      <c r="C10" s="7" t="s">
        <v>10</v>
      </c>
      <c r="D10" s="7" t="s">
        <v>166</v>
      </c>
      <c r="E10" s="108">
        <v>8.0087535211325545</v>
      </c>
      <c r="F10" s="108">
        <v>9.1774463348186526</v>
      </c>
      <c r="G10" s="108">
        <v>10.667765946312755</v>
      </c>
      <c r="H10" s="108">
        <v>12.385243317735151</v>
      </c>
      <c r="I10" s="108">
        <v>14.088740736888127</v>
      </c>
      <c r="J10" s="108">
        <v>16.098420164099466</v>
      </c>
      <c r="K10" s="108">
        <v>18.077101577688843</v>
      </c>
      <c r="L10" s="78"/>
      <c r="AB10" s="94" t="s">
        <v>50</v>
      </c>
      <c r="AC10" s="107">
        <f>SUM(E14:E20)</f>
        <v>557.63303312724179</v>
      </c>
      <c r="AD10" s="107">
        <f t="shared" ref="AD10:AI10" si="2">SUM(F14:F20)</f>
        <v>584.93175090696423</v>
      </c>
      <c r="AE10" s="107">
        <f t="shared" si="2"/>
        <v>614.90035446933155</v>
      </c>
      <c r="AF10" s="107">
        <f t="shared" si="2"/>
        <v>645.66080967192715</v>
      </c>
      <c r="AG10" s="107">
        <f t="shared" si="2"/>
        <v>681.10031720617224</v>
      </c>
      <c r="AH10" s="107">
        <f t="shared" si="2"/>
        <v>727.1321452171926</v>
      </c>
      <c r="AI10" s="107">
        <f t="shared" si="2"/>
        <v>771.25935664023575</v>
      </c>
    </row>
    <row r="11" spans="2:35" ht="13.8" thickBot="1" x14ac:dyDescent="0.3">
      <c r="B11" s="5"/>
      <c r="C11" s="7" t="s">
        <v>10</v>
      </c>
      <c r="D11" s="7" t="s">
        <v>167</v>
      </c>
      <c r="E11" s="108">
        <v>102.70064849228072</v>
      </c>
      <c r="F11" s="108">
        <v>117.50632289756025</v>
      </c>
      <c r="G11" s="108">
        <v>136.35320265440299</v>
      </c>
      <c r="H11" s="108">
        <v>158.06773138294469</v>
      </c>
      <c r="I11" s="108">
        <v>179.59753278600712</v>
      </c>
      <c r="J11" s="108">
        <v>205.00919142106949</v>
      </c>
      <c r="K11" s="108">
        <v>229.99480246485373</v>
      </c>
      <c r="L11" s="78"/>
      <c r="AB11" s="94" t="s">
        <v>171</v>
      </c>
      <c r="AC11" s="107">
        <f>E22</f>
        <v>132.35770429589914</v>
      </c>
      <c r="AD11" s="107">
        <f t="shared" ref="AD11:AI11" si="3">F22</f>
        <v>133.32696204241736</v>
      </c>
      <c r="AE11" s="107">
        <f t="shared" si="3"/>
        <v>134.23795957646786</v>
      </c>
      <c r="AF11" s="107">
        <f t="shared" si="3"/>
        <v>135.96962604377779</v>
      </c>
      <c r="AG11" s="107">
        <f t="shared" si="3"/>
        <v>137.85178146792131</v>
      </c>
      <c r="AH11" s="107">
        <f t="shared" si="3"/>
        <v>140.36397989022686</v>
      </c>
      <c r="AI11" s="107">
        <f t="shared" si="3"/>
        <v>142.65655369323406</v>
      </c>
    </row>
    <row r="12" spans="2:35" ht="13.8" thickBot="1" x14ac:dyDescent="0.3">
      <c r="B12" s="5"/>
      <c r="C12" s="7" t="s">
        <v>10</v>
      </c>
      <c r="D12" s="7" t="s">
        <v>168</v>
      </c>
      <c r="E12" s="108">
        <v>26.451844883258641</v>
      </c>
      <c r="F12" s="108">
        <v>30.200476819054249</v>
      </c>
      <c r="G12" s="108">
        <v>34.967736622931604</v>
      </c>
      <c r="H12" s="108">
        <v>40.468473635954432</v>
      </c>
      <c r="I12" s="108">
        <v>45.928598351040982</v>
      </c>
      <c r="J12" s="108">
        <v>52.395510396511639</v>
      </c>
      <c r="K12" s="108">
        <v>58.750087433388515</v>
      </c>
      <c r="L12" s="78"/>
      <c r="AB12" s="94" t="s">
        <v>10</v>
      </c>
      <c r="AC12" s="107">
        <f>SUM(E10:E12)</f>
        <v>137.16124689667191</v>
      </c>
      <c r="AD12" s="107">
        <f t="shared" ref="AD12:AI12" si="4">SUM(F10:F12)</f>
        <v>156.88424605143317</v>
      </c>
      <c r="AE12" s="107">
        <f t="shared" si="4"/>
        <v>181.98870522364734</v>
      </c>
      <c r="AF12" s="107">
        <f t="shared" si="4"/>
        <v>210.92144833663428</v>
      </c>
      <c r="AG12" s="107">
        <f t="shared" si="4"/>
        <v>239.61487187393624</v>
      </c>
      <c r="AH12" s="107">
        <f t="shared" si="4"/>
        <v>273.50312198168058</v>
      </c>
      <c r="AI12" s="107">
        <f t="shared" si="4"/>
        <v>306.8219914759311</v>
      </c>
    </row>
    <row r="13" spans="2:35" ht="13.8" thickBot="1" x14ac:dyDescent="0.3">
      <c r="B13" s="5"/>
      <c r="C13" s="7" t="s">
        <v>7</v>
      </c>
      <c r="D13" s="7" t="s">
        <v>45</v>
      </c>
      <c r="E13" s="108">
        <v>16.023779443025393</v>
      </c>
      <c r="F13" s="108">
        <v>15.249663976623909</v>
      </c>
      <c r="G13" s="108">
        <v>15.796403317655612</v>
      </c>
      <c r="H13" s="108">
        <v>16.341517531084047</v>
      </c>
      <c r="I13" s="108">
        <v>16.877578041326952</v>
      </c>
      <c r="J13" s="108">
        <v>17.435268966043068</v>
      </c>
      <c r="K13" s="108">
        <v>17.964895251723483</v>
      </c>
      <c r="L13" s="78"/>
      <c r="AB13" s="94" t="s">
        <v>8</v>
      </c>
      <c r="AC13" s="107">
        <f>E24+E13</f>
        <v>22.489776132510908</v>
      </c>
      <c r="AD13" s="107">
        <f t="shared" ref="AD13:AI13" si="5">F24+F13</f>
        <v>21.616345425446724</v>
      </c>
      <c r="AE13" s="107">
        <f t="shared" si="5"/>
        <v>22.904111696069027</v>
      </c>
      <c r="AF13" s="107">
        <f t="shared" si="5"/>
        <v>24.179988331888346</v>
      </c>
      <c r="AG13" s="107">
        <f t="shared" si="5"/>
        <v>25.373479604110464</v>
      </c>
      <c r="AH13" s="107">
        <f t="shared" si="5"/>
        <v>26.783168631246756</v>
      </c>
      <c r="AI13" s="107">
        <f t="shared" si="5"/>
        <v>27.929847228728676</v>
      </c>
    </row>
    <row r="14" spans="2:35" ht="13.8" thickBot="1" x14ac:dyDescent="0.3">
      <c r="B14" s="5"/>
      <c r="C14" s="7" t="s">
        <v>50</v>
      </c>
      <c r="D14" s="7" t="s">
        <v>39</v>
      </c>
      <c r="E14" s="108">
        <v>199.39494838147937</v>
      </c>
      <c r="F14" s="108">
        <v>186.9525085059347</v>
      </c>
      <c r="G14" s="108">
        <v>174.57137445548952</v>
      </c>
      <c r="H14" s="108">
        <v>162.30167516799921</v>
      </c>
      <c r="I14" s="108">
        <v>150.02125945993873</v>
      </c>
      <c r="J14" s="108">
        <v>136.51846124718412</v>
      </c>
      <c r="K14" s="108">
        <v>122.85110294555031</v>
      </c>
      <c r="L14" s="78"/>
    </row>
    <row r="15" spans="2:35" ht="13.8" thickBot="1" x14ac:dyDescent="0.3">
      <c r="B15" s="5"/>
      <c r="C15" s="7" t="s">
        <v>50</v>
      </c>
      <c r="D15" s="7" t="s">
        <v>40</v>
      </c>
      <c r="E15" s="108">
        <v>88.403201796074313</v>
      </c>
      <c r="F15" s="108">
        <v>84.630638628378605</v>
      </c>
      <c r="G15" s="108">
        <v>80.095206581506986</v>
      </c>
      <c r="H15" s="108">
        <v>75.273007598890345</v>
      </c>
      <c r="I15" s="108">
        <v>70.472867246366377</v>
      </c>
      <c r="J15" s="108">
        <v>65.139976351083718</v>
      </c>
      <c r="K15" s="108">
        <v>59.759555499492869</v>
      </c>
      <c r="L15" s="78"/>
    </row>
    <row r="16" spans="2:35" ht="13.8" thickBot="1" x14ac:dyDescent="0.3">
      <c r="B16" s="5"/>
      <c r="C16" s="7" t="s">
        <v>50</v>
      </c>
      <c r="D16" s="7" t="s">
        <v>41</v>
      </c>
      <c r="E16" s="108">
        <v>98.816869121697863</v>
      </c>
      <c r="F16" s="108">
        <v>119.52989888551696</v>
      </c>
      <c r="G16" s="108">
        <v>138.30855051725013</v>
      </c>
      <c r="H16" s="108">
        <v>154.62670754328624</v>
      </c>
      <c r="I16" s="108">
        <v>169.4908427490071</v>
      </c>
      <c r="J16" s="108">
        <v>186.80047908500865</v>
      </c>
      <c r="K16" s="108">
        <v>199.17022508060234</v>
      </c>
      <c r="L16" s="78"/>
    </row>
    <row r="17" spans="2:13" ht="13.8" thickBot="1" x14ac:dyDescent="0.3">
      <c r="B17" s="5"/>
      <c r="C17" s="7" t="s">
        <v>50</v>
      </c>
      <c r="D17" s="7" t="s">
        <v>42</v>
      </c>
      <c r="E17" s="108">
        <v>67.857336218199521</v>
      </c>
      <c r="F17" s="108">
        <v>85.288413830891329</v>
      </c>
      <c r="G17" s="108">
        <v>100.84822895620241</v>
      </c>
      <c r="H17" s="108">
        <v>118.84902931160306</v>
      </c>
      <c r="I17" s="108">
        <v>141.26399802566453</v>
      </c>
      <c r="J17" s="108">
        <v>169.84191911398278</v>
      </c>
      <c r="K17" s="108">
        <v>198.23071187343731</v>
      </c>
      <c r="L17" s="78"/>
    </row>
    <row r="18" spans="2:13" ht="13.8" thickBot="1" x14ac:dyDescent="0.3">
      <c r="B18" s="86"/>
      <c r="C18" s="7" t="s">
        <v>50</v>
      </c>
      <c r="D18" s="7" t="s">
        <v>43</v>
      </c>
      <c r="E18" s="108">
        <v>92.586090538025744</v>
      </c>
      <c r="F18" s="108">
        <v>97.560033940586123</v>
      </c>
      <c r="G18" s="108">
        <v>102.61847151342515</v>
      </c>
      <c r="H18" s="108">
        <v>108.58114207973756</v>
      </c>
      <c r="I18" s="108">
        <v>115.99222005763889</v>
      </c>
      <c r="J18" s="108">
        <v>123.9217350880925</v>
      </c>
      <c r="K18" s="108">
        <v>132.27342892984817</v>
      </c>
      <c r="L18" s="6"/>
    </row>
    <row r="19" spans="2:13" ht="13.8" thickBot="1" x14ac:dyDescent="0.3">
      <c r="B19" s="86"/>
      <c r="C19" s="7" t="s">
        <v>50</v>
      </c>
      <c r="D19" s="7" t="s">
        <v>169</v>
      </c>
      <c r="E19" s="108">
        <v>8.5651207676926937</v>
      </c>
      <c r="F19" s="108">
        <v>8.9640318545422097</v>
      </c>
      <c r="G19" s="108">
        <v>9.2610831958296256</v>
      </c>
      <c r="H19" s="108">
        <v>9.5988432898944236</v>
      </c>
      <c r="I19" s="108">
        <v>9.873453556617342</v>
      </c>
      <c r="J19" s="108">
        <v>10.057889817845988</v>
      </c>
      <c r="K19" s="108">
        <v>10.185909539168193</v>
      </c>
      <c r="L19" s="6"/>
    </row>
    <row r="20" spans="2:13" ht="13.8" thickBot="1" x14ac:dyDescent="0.3">
      <c r="B20" s="86"/>
      <c r="C20" s="7" t="s">
        <v>50</v>
      </c>
      <c r="D20" s="7" t="s">
        <v>330</v>
      </c>
      <c r="E20" s="108">
        <v>2.0094663040722578</v>
      </c>
      <c r="F20" s="108">
        <v>2.0062252611143063</v>
      </c>
      <c r="G20" s="108">
        <v>9.197439249627779</v>
      </c>
      <c r="H20" s="108">
        <v>16.430404680516297</v>
      </c>
      <c r="I20" s="108">
        <v>23.985676110939259</v>
      </c>
      <c r="J20" s="108">
        <v>34.851684513994911</v>
      </c>
      <c r="K20" s="108">
        <v>48.788422772136634</v>
      </c>
      <c r="L20" s="6"/>
    </row>
    <row r="21" spans="2:13" ht="13.8" thickBot="1" x14ac:dyDescent="0.3">
      <c r="B21" s="86"/>
      <c r="C21" s="7" t="s">
        <v>170</v>
      </c>
      <c r="D21" s="7" t="s">
        <v>45</v>
      </c>
      <c r="E21" s="108">
        <v>432.91958854670224</v>
      </c>
      <c r="F21" s="108">
        <v>409.06421381195565</v>
      </c>
      <c r="G21" s="108">
        <v>384.67147063855367</v>
      </c>
      <c r="H21" s="108">
        <v>359.70861675436913</v>
      </c>
      <c r="I21" s="108">
        <v>334.19359129662092</v>
      </c>
      <c r="J21" s="108">
        <v>308.11967316099651</v>
      </c>
      <c r="K21" s="108">
        <v>281.33908013808548</v>
      </c>
      <c r="L21" s="6"/>
    </row>
    <row r="22" spans="2:13" ht="13.8" thickBot="1" x14ac:dyDescent="0.3">
      <c r="B22" s="86"/>
      <c r="C22" s="7" t="s">
        <v>171</v>
      </c>
      <c r="D22" s="7" t="s">
        <v>45</v>
      </c>
      <c r="E22" s="108">
        <v>132.35770429589914</v>
      </c>
      <c r="F22" s="108">
        <v>133.32696204241736</v>
      </c>
      <c r="G22" s="108">
        <v>134.23795957646786</v>
      </c>
      <c r="H22" s="108">
        <v>135.96962604377779</v>
      </c>
      <c r="I22" s="108">
        <v>137.85178146792131</v>
      </c>
      <c r="J22" s="108">
        <v>140.36397989022686</v>
      </c>
      <c r="K22" s="108">
        <v>142.65655369323406</v>
      </c>
      <c r="L22" s="6"/>
    </row>
    <row r="23" spans="2:13" ht="13.8" thickBot="1" x14ac:dyDescent="0.3">
      <c r="B23" s="86"/>
      <c r="C23" s="7" t="s">
        <v>110</v>
      </c>
      <c r="D23" s="7" t="s">
        <v>45</v>
      </c>
      <c r="E23" s="108">
        <v>964.59879836811615</v>
      </c>
      <c r="F23" s="108">
        <v>955.00351436066069</v>
      </c>
      <c r="G23" s="108">
        <v>939.17487481445414</v>
      </c>
      <c r="H23" s="108">
        <v>914.07421760689817</v>
      </c>
      <c r="I23" s="108">
        <v>886.15147415076149</v>
      </c>
      <c r="J23" s="108">
        <v>838.51046870276184</v>
      </c>
      <c r="K23" s="108">
        <v>793.92499901613473</v>
      </c>
      <c r="L23" s="6"/>
    </row>
    <row r="24" spans="2:13" ht="13.8" thickBot="1" x14ac:dyDescent="0.3">
      <c r="B24" s="86"/>
      <c r="C24" s="7" t="s">
        <v>172</v>
      </c>
      <c r="D24" s="7" t="s">
        <v>45</v>
      </c>
      <c r="E24" s="108">
        <v>6.4659966894855145</v>
      </c>
      <c r="F24" s="108">
        <v>6.3666814488228134</v>
      </c>
      <c r="G24" s="108">
        <v>7.1077083784134159</v>
      </c>
      <c r="H24" s="108">
        <v>7.8384708008042985</v>
      </c>
      <c r="I24" s="108">
        <v>8.4959015627835122</v>
      </c>
      <c r="J24" s="108">
        <v>9.3478996652036876</v>
      </c>
      <c r="K24" s="108">
        <v>9.9649519770051906</v>
      </c>
      <c r="L24" s="6"/>
    </row>
    <row r="25" spans="2:13" ht="13.8" thickBot="1" x14ac:dyDescent="0.3">
      <c r="B25" s="87"/>
      <c r="C25" s="88"/>
      <c r="D25" s="88"/>
      <c r="E25" s="88"/>
      <c r="F25" s="109"/>
      <c r="G25" s="109"/>
      <c r="H25" s="109"/>
      <c r="I25" s="109"/>
      <c r="J25" s="109"/>
      <c r="K25" s="109"/>
      <c r="L25" s="11"/>
    </row>
    <row r="26" spans="2:13" x14ac:dyDescent="0.25">
      <c r="C26" s="79"/>
      <c r="D26" s="79"/>
      <c r="E26" s="79"/>
      <c r="F26" s="91"/>
      <c r="G26" s="91"/>
      <c r="H26" s="91"/>
      <c r="I26" s="91"/>
      <c r="J26" s="91"/>
      <c r="K26" s="91"/>
    </row>
    <row r="30" spans="2:13" x14ac:dyDescent="0.25">
      <c r="C30" s="94"/>
      <c r="L30" s="94"/>
      <c r="M30" s="94"/>
    </row>
    <row r="31" spans="2:13" x14ac:dyDescent="0.25">
      <c r="C31" s="94"/>
      <c r="L31" s="94"/>
      <c r="M31" s="94"/>
    </row>
    <row r="32" spans="2:13" x14ac:dyDescent="0.25">
      <c r="C32" s="94"/>
      <c r="L32" s="94"/>
      <c r="M32" s="94"/>
    </row>
    <row r="33" spans="3:13" x14ac:dyDescent="0.25">
      <c r="C33" s="94"/>
      <c r="L33" s="94"/>
      <c r="M33" s="94"/>
    </row>
    <row r="34" spans="3:13" x14ac:dyDescent="0.25">
      <c r="C34" s="94"/>
      <c r="L34" s="94"/>
      <c r="M34" s="94"/>
    </row>
    <row r="35" spans="3:13" x14ac:dyDescent="0.25">
      <c r="C35" s="94"/>
      <c r="L35" s="94"/>
      <c r="M35" s="94"/>
    </row>
    <row r="36" spans="3:13" x14ac:dyDescent="0.25">
      <c r="C36" s="94"/>
      <c r="L36" s="94"/>
      <c r="M36" s="94"/>
    </row>
    <row r="37" spans="3:13" x14ac:dyDescent="0.25">
      <c r="C37" s="94"/>
      <c r="D37" s="94"/>
      <c r="E37" s="107"/>
      <c r="F37" s="107"/>
      <c r="G37" s="107"/>
      <c r="H37" s="107"/>
      <c r="I37" s="107"/>
      <c r="J37" s="107"/>
      <c r="K37" s="107"/>
      <c r="L37" s="94"/>
      <c r="M37" s="94"/>
    </row>
    <row r="38" spans="3:13" x14ac:dyDescent="0.25">
      <c r="C38" s="94"/>
      <c r="D38" s="94"/>
      <c r="E38" s="94"/>
      <c r="F38" s="94"/>
      <c r="G38" s="94"/>
      <c r="H38" s="94"/>
      <c r="I38" s="94"/>
      <c r="J38" s="94"/>
      <c r="K38" s="94"/>
      <c r="L38" s="94"/>
      <c r="M38" s="94"/>
    </row>
  </sheetData>
  <mergeCells count="4">
    <mergeCell ref="E7:K7"/>
    <mergeCell ref="E3:K3"/>
    <mergeCell ref="E4:K4"/>
    <mergeCell ref="E6:K6"/>
  </mergeCells>
  <hyperlinks>
    <hyperlink ref="C1" location="TOC!A1" display="Back to Table of Contents"/>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AH39"/>
  <sheetViews>
    <sheetView showGridLines="0" workbookViewId="0"/>
  </sheetViews>
  <sheetFormatPr defaultColWidth="8.59765625" defaultRowHeight="13.2" x14ac:dyDescent="0.25"/>
  <cols>
    <col min="1" max="2" width="2.59765625" style="76" customWidth="1"/>
    <col min="3" max="4" width="18.796875" style="76" customWidth="1"/>
    <col min="5" max="11" width="8.59765625" style="76"/>
    <col min="12" max="12" width="2.59765625" style="76" customWidth="1"/>
    <col min="13" max="16384" width="8.59765625" style="76"/>
  </cols>
  <sheetData>
    <row r="1" spans="2:34" ht="13.8" thickBot="1" x14ac:dyDescent="0.3">
      <c r="C1" s="197" t="s">
        <v>241</v>
      </c>
    </row>
    <row r="2" spans="2:34" x14ac:dyDescent="0.25">
      <c r="B2" s="2"/>
      <c r="C2" s="3"/>
      <c r="D2" s="3"/>
      <c r="E2" s="3"/>
      <c r="F2" s="3"/>
      <c r="G2" s="3"/>
      <c r="H2" s="3"/>
      <c r="I2" s="3"/>
      <c r="J2" s="3"/>
      <c r="K2" s="3"/>
      <c r="L2" s="4"/>
      <c r="N2" s="92" t="s">
        <v>302</v>
      </c>
    </row>
    <row r="3" spans="2:34" ht="12.75" customHeight="1" x14ac:dyDescent="0.25">
      <c r="B3" s="5"/>
      <c r="C3" s="65"/>
      <c r="D3" s="165"/>
      <c r="E3" s="304" t="s">
        <v>324</v>
      </c>
      <c r="F3" s="304"/>
      <c r="G3" s="304"/>
      <c r="H3" s="304"/>
      <c r="I3" s="304"/>
      <c r="J3" s="304"/>
      <c r="K3" s="304"/>
      <c r="L3" s="78"/>
      <c r="N3" s="92" t="s">
        <v>68</v>
      </c>
    </row>
    <row r="4" spans="2:34" x14ac:dyDescent="0.25">
      <c r="B4" s="5"/>
      <c r="C4" s="65"/>
      <c r="D4" s="162"/>
      <c r="E4" s="292" t="s">
        <v>175</v>
      </c>
      <c r="F4" s="292"/>
      <c r="G4" s="292"/>
      <c r="H4" s="292"/>
      <c r="I4" s="292"/>
      <c r="J4" s="292"/>
      <c r="K4" s="292"/>
      <c r="L4" s="78"/>
      <c r="AA4" s="80" t="s">
        <v>270</v>
      </c>
    </row>
    <row r="5" spans="2:34" x14ac:dyDescent="0.25">
      <c r="B5" s="5"/>
      <c r="C5" s="65"/>
      <c r="D5" s="65"/>
      <c r="E5" s="65"/>
      <c r="F5" s="65"/>
      <c r="G5" s="153"/>
      <c r="H5" s="153"/>
      <c r="I5" s="153"/>
      <c r="J5" s="153"/>
      <c r="K5" s="153"/>
      <c r="L5" s="78"/>
      <c r="AA5" s="110" t="s">
        <v>17</v>
      </c>
      <c r="AB5" s="94">
        <v>2015</v>
      </c>
      <c r="AC5" s="94">
        <v>2016</v>
      </c>
      <c r="AD5" s="94">
        <v>2017</v>
      </c>
      <c r="AE5" s="94">
        <v>2018</v>
      </c>
      <c r="AF5" s="94">
        <v>2019</v>
      </c>
      <c r="AG5" s="94">
        <v>2020</v>
      </c>
      <c r="AH5" s="94">
        <v>2021</v>
      </c>
    </row>
    <row r="6" spans="2:34" ht="25.5" customHeight="1" x14ac:dyDescent="0.25">
      <c r="B6" s="5"/>
      <c r="C6" s="65"/>
      <c r="D6" s="164"/>
      <c r="E6" s="305" t="s">
        <v>219</v>
      </c>
      <c r="F6" s="305"/>
      <c r="G6" s="305"/>
      <c r="H6" s="305"/>
      <c r="I6" s="305"/>
      <c r="J6" s="305"/>
      <c r="K6" s="305"/>
      <c r="L6" s="78"/>
      <c r="AA6" s="110" t="s">
        <v>51</v>
      </c>
      <c r="AB6" s="107">
        <f>SUMIF($C$10:$C$26,$AA6,E$10:E$26)</f>
        <v>152.05911017809527</v>
      </c>
      <c r="AC6" s="107">
        <f t="shared" ref="AC6:AH8" si="0">SUMIF($C$10:$C$26,$AA6,F$10:F$26)</f>
        <v>155.43598134017233</v>
      </c>
      <c r="AD6" s="107">
        <f t="shared" si="0"/>
        <v>161.53897213710081</v>
      </c>
      <c r="AE6" s="107">
        <f t="shared" si="0"/>
        <v>171.10603343298177</v>
      </c>
      <c r="AF6" s="107">
        <f t="shared" si="0"/>
        <v>183.33933720900583</v>
      </c>
      <c r="AG6" s="107">
        <f t="shared" si="0"/>
        <v>199.52018441021573</v>
      </c>
      <c r="AH6" s="107">
        <f t="shared" si="0"/>
        <v>215.31040084008055</v>
      </c>
    </row>
    <row r="7" spans="2:34" ht="14.25" customHeight="1" x14ac:dyDescent="0.25">
      <c r="B7" s="5"/>
      <c r="C7" s="111"/>
      <c r="D7" s="111"/>
      <c r="E7" s="111"/>
      <c r="F7" s="111"/>
      <c r="G7" s="111"/>
      <c r="H7" s="111"/>
      <c r="I7" s="111"/>
      <c r="J7" s="111"/>
      <c r="K7" s="111"/>
      <c r="L7" s="78"/>
      <c r="AA7" s="110" t="s">
        <v>50</v>
      </c>
      <c r="AB7" s="107">
        <f>SUMIF($C$10:$C$26,$AA7,E$10:E$26)</f>
        <v>95.11125798924337</v>
      </c>
      <c r="AC7" s="107">
        <f t="shared" si="0"/>
        <v>96.156370065277798</v>
      </c>
      <c r="AD7" s="107">
        <f t="shared" si="0"/>
        <v>97.964381109795028</v>
      </c>
      <c r="AE7" s="107">
        <f t="shared" si="0"/>
        <v>99.859212257027849</v>
      </c>
      <c r="AF7" s="107">
        <f t="shared" si="0"/>
        <v>102.37067302642713</v>
      </c>
      <c r="AG7" s="107">
        <f t="shared" si="0"/>
        <v>106.16365140674876</v>
      </c>
      <c r="AH7" s="107">
        <f t="shared" si="0"/>
        <v>109.54682212429518</v>
      </c>
    </row>
    <row r="8" spans="2:34" x14ac:dyDescent="0.25">
      <c r="B8" s="5"/>
      <c r="C8" s="65"/>
      <c r="D8" s="65"/>
      <c r="E8" s="65"/>
      <c r="F8" s="65"/>
      <c r="G8" s="7"/>
      <c r="H8" s="7"/>
      <c r="I8" s="7"/>
      <c r="J8" s="7"/>
      <c r="K8" s="7"/>
      <c r="L8" s="78"/>
      <c r="AA8" s="110" t="s">
        <v>10</v>
      </c>
      <c r="AB8" s="107">
        <f>SUMIF($C$10:$C$26,$AA8,E$10:E$26)</f>
        <v>5.5484244255870347</v>
      </c>
      <c r="AC8" s="107">
        <f t="shared" si="0"/>
        <v>6.3941601742812306</v>
      </c>
      <c r="AD8" s="107">
        <f t="shared" si="0"/>
        <v>7.4591991056808835</v>
      </c>
      <c r="AE8" s="107">
        <f t="shared" si="0"/>
        <v>8.6786767284502169</v>
      </c>
      <c r="AF8" s="107">
        <f t="shared" si="0"/>
        <v>9.889865150147628</v>
      </c>
      <c r="AG8" s="107">
        <f t="shared" si="0"/>
        <v>11.30526671513045</v>
      </c>
      <c r="AH8" s="107">
        <f t="shared" si="0"/>
        <v>12.704679392859727</v>
      </c>
    </row>
    <row r="9" spans="2:34" ht="13.8" thickBot="1" x14ac:dyDescent="0.3">
      <c r="B9" s="5"/>
      <c r="C9" s="8" t="s">
        <v>1</v>
      </c>
      <c r="D9" s="8" t="s">
        <v>38</v>
      </c>
      <c r="E9" s="8">
        <v>2015</v>
      </c>
      <c r="F9" s="8">
        <v>2016</v>
      </c>
      <c r="G9" s="8">
        <v>2017</v>
      </c>
      <c r="H9" s="8">
        <v>2018</v>
      </c>
      <c r="I9" s="8">
        <v>2019</v>
      </c>
      <c r="J9" s="8">
        <v>2020</v>
      </c>
      <c r="K9" s="8">
        <v>2021</v>
      </c>
      <c r="L9" s="78"/>
      <c r="AA9" s="110" t="s">
        <v>247</v>
      </c>
      <c r="AB9" s="107">
        <f>E19+E10+E26</f>
        <v>25.056395534724277</v>
      </c>
      <c r="AC9" s="107">
        <f t="shared" ref="AC9:AH9" si="1">F19+F10+F26</f>
        <v>26.074995780247985</v>
      </c>
      <c r="AD9" s="107">
        <f t="shared" si="1"/>
        <v>27.171969610559184</v>
      </c>
      <c r="AE9" s="107">
        <f t="shared" si="1"/>
        <v>28.30026654751876</v>
      </c>
      <c r="AF9" s="107">
        <f t="shared" si="1"/>
        <v>29.540245443893134</v>
      </c>
      <c r="AG9" s="107">
        <f t="shared" si="1"/>
        <v>30.777836357085935</v>
      </c>
      <c r="AH9" s="107">
        <f t="shared" si="1"/>
        <v>32.009974402774233</v>
      </c>
    </row>
    <row r="10" spans="2:34" ht="13.8" thickBot="1" x14ac:dyDescent="0.3">
      <c r="B10" s="5"/>
      <c r="C10" s="7" t="s">
        <v>113</v>
      </c>
      <c r="D10" s="7" t="s">
        <v>45</v>
      </c>
      <c r="E10" s="108">
        <v>15.584123805101024</v>
      </c>
      <c r="F10" s="108">
        <v>16.754881317042187</v>
      </c>
      <c r="G10" s="108">
        <v>17.923545705930213</v>
      </c>
      <c r="H10" s="108">
        <v>19.086087723179748</v>
      </c>
      <c r="I10" s="108">
        <v>20.245759993500677</v>
      </c>
      <c r="J10" s="108">
        <v>21.402147491038985</v>
      </c>
      <c r="K10" s="108">
        <v>22.552266350502148</v>
      </c>
      <c r="L10" s="78"/>
      <c r="M10" s="211"/>
      <c r="AA10" s="110" t="s">
        <v>8</v>
      </c>
      <c r="AB10" s="107">
        <f>E25+E18</f>
        <v>2.6027614245905899</v>
      </c>
      <c r="AC10" s="107">
        <f t="shared" ref="AC10:AH10" si="2">F25+F18</f>
        <v>2.6889412715400449</v>
      </c>
      <c r="AD10" s="107">
        <f t="shared" si="2"/>
        <v>2.8061965903524717</v>
      </c>
      <c r="AE10" s="107">
        <f t="shared" si="2"/>
        <v>2.7995319654070636</v>
      </c>
      <c r="AF10" s="107">
        <f t="shared" si="2"/>
        <v>2.7923103811784573</v>
      </c>
      <c r="AG10" s="107">
        <f t="shared" si="2"/>
        <v>2.788188831799296</v>
      </c>
      <c r="AH10" s="107">
        <f t="shared" si="2"/>
        <v>2.7799566824261372</v>
      </c>
    </row>
    <row r="11" spans="2:34" ht="13.8" thickBot="1" x14ac:dyDescent="0.3">
      <c r="B11" s="5"/>
      <c r="C11" s="7" t="s">
        <v>51</v>
      </c>
      <c r="D11" s="7" t="s">
        <v>46</v>
      </c>
      <c r="E11" s="108">
        <v>96.754411068615468</v>
      </c>
      <c r="F11" s="108">
        <v>90.530414669701969</v>
      </c>
      <c r="G11" s="108">
        <v>84.339340349991573</v>
      </c>
      <c r="H11" s="108">
        <v>78.2025194986184</v>
      </c>
      <c r="I11" s="108">
        <v>72.096166044423242</v>
      </c>
      <c r="J11" s="108">
        <v>66.042835496614387</v>
      </c>
      <c r="K11" s="108">
        <v>59.97710787728591</v>
      </c>
      <c r="L11" s="78"/>
      <c r="M11" s="211"/>
      <c r="N11" s="96"/>
    </row>
    <row r="12" spans="2:34" ht="13.8" thickBot="1" x14ac:dyDescent="0.3">
      <c r="B12" s="5"/>
      <c r="C12" s="7" t="s">
        <v>51</v>
      </c>
      <c r="D12" s="7" t="s">
        <v>47</v>
      </c>
      <c r="E12" s="108">
        <v>40.539982178935396</v>
      </c>
      <c r="F12" s="108">
        <v>44.116699597228802</v>
      </c>
      <c r="G12" s="108">
        <v>47.906439682963779</v>
      </c>
      <c r="H12" s="108">
        <v>52.874409879542675</v>
      </c>
      <c r="I12" s="108">
        <v>57.576609227453574</v>
      </c>
      <c r="J12" s="108">
        <v>63.419725099820013</v>
      </c>
      <c r="K12" s="108">
        <v>67.990506765788453</v>
      </c>
      <c r="L12" s="78"/>
      <c r="M12" s="211"/>
      <c r="N12" s="96"/>
    </row>
    <row r="13" spans="2:34" ht="13.8" thickBot="1" x14ac:dyDescent="0.3">
      <c r="B13" s="86"/>
      <c r="C13" s="7" t="s">
        <v>51</v>
      </c>
      <c r="D13" s="7" t="s">
        <v>48</v>
      </c>
      <c r="E13" s="108">
        <v>13.15944593917458</v>
      </c>
      <c r="F13" s="108">
        <v>18.621510550816016</v>
      </c>
      <c r="G13" s="108">
        <v>26.508646726271323</v>
      </c>
      <c r="H13" s="108">
        <v>36.379383250104603</v>
      </c>
      <c r="I13" s="108">
        <v>48.959947714900117</v>
      </c>
      <c r="J13" s="108">
        <v>63.516461880173068</v>
      </c>
      <c r="K13" s="108">
        <v>79.090346383035381</v>
      </c>
      <c r="L13" s="6"/>
      <c r="M13" s="211"/>
    </row>
    <row r="14" spans="2:34" ht="13.8" thickBot="1" x14ac:dyDescent="0.3">
      <c r="B14" s="86"/>
      <c r="C14" s="7" t="s">
        <v>51</v>
      </c>
      <c r="D14" s="7" t="s">
        <v>49</v>
      </c>
      <c r="E14" s="108">
        <v>1.6052709913698251</v>
      </c>
      <c r="F14" s="108">
        <v>2.1673565224255262</v>
      </c>
      <c r="G14" s="108">
        <v>2.7845453778741698</v>
      </c>
      <c r="H14" s="108">
        <v>3.6497208047160892</v>
      </c>
      <c r="I14" s="108">
        <v>4.7066142222288807</v>
      </c>
      <c r="J14" s="108">
        <v>6.5411619336082714</v>
      </c>
      <c r="K14" s="108">
        <v>8.2524398139708079</v>
      </c>
      <c r="L14" s="6"/>
      <c r="M14" s="211"/>
    </row>
    <row r="15" spans="2:34" ht="13.8" thickBot="1" x14ac:dyDescent="0.3">
      <c r="B15" s="86"/>
      <c r="C15" s="7" t="s">
        <v>10</v>
      </c>
      <c r="D15" s="7" t="s">
        <v>166</v>
      </c>
      <c r="E15" s="108">
        <v>0.18629588776841152</v>
      </c>
      <c r="F15" s="108">
        <v>0.21565493532014351</v>
      </c>
      <c r="G15" s="108">
        <v>0.25259544519405353</v>
      </c>
      <c r="H15" s="108">
        <v>0.29483801143860716</v>
      </c>
      <c r="I15" s="108">
        <v>0.33686236705900985</v>
      </c>
      <c r="J15" s="108">
        <v>0.38580054740768766</v>
      </c>
      <c r="K15" s="108">
        <v>0.43439659479551301</v>
      </c>
      <c r="L15" s="6"/>
      <c r="M15" s="211"/>
    </row>
    <row r="16" spans="2:34" ht="13.8" thickBot="1" x14ac:dyDescent="0.3">
      <c r="B16" s="86"/>
      <c r="C16" s="7" t="s">
        <v>10</v>
      </c>
      <c r="D16" s="7" t="s">
        <v>167</v>
      </c>
      <c r="E16" s="108">
        <v>2.608142428757763</v>
      </c>
      <c r="F16" s="108">
        <v>3.0191690944820095</v>
      </c>
      <c r="G16" s="108">
        <v>3.5363362327167489</v>
      </c>
      <c r="H16" s="108">
        <v>4.1277321601404999</v>
      </c>
      <c r="I16" s="108">
        <v>4.7160731388261379</v>
      </c>
      <c r="J16" s="108">
        <v>5.4012076637076278</v>
      </c>
      <c r="K16" s="108">
        <v>6.0815523271371825</v>
      </c>
      <c r="L16" s="6"/>
      <c r="M16" s="211"/>
    </row>
    <row r="17" spans="1:14" ht="13.8" thickBot="1" x14ac:dyDescent="0.3">
      <c r="B17" s="86"/>
      <c r="C17" s="7" t="s">
        <v>10</v>
      </c>
      <c r="D17" s="7" t="s">
        <v>168</v>
      </c>
      <c r="E17" s="108">
        <v>2.7539861090608597</v>
      </c>
      <c r="F17" s="108">
        <v>3.1593361444790782</v>
      </c>
      <c r="G17" s="108">
        <v>3.6702674277700811</v>
      </c>
      <c r="H17" s="108">
        <v>4.2561065568711109</v>
      </c>
      <c r="I17" s="108">
        <v>4.8369296442624794</v>
      </c>
      <c r="J17" s="108">
        <v>5.5182585040151357</v>
      </c>
      <c r="K17" s="108">
        <v>6.1887304709270312</v>
      </c>
      <c r="L17" s="6"/>
      <c r="M17" s="211"/>
    </row>
    <row r="18" spans="1:14" ht="13.8" thickBot="1" x14ac:dyDescent="0.3">
      <c r="B18" s="86"/>
      <c r="C18" s="7" t="s">
        <v>7</v>
      </c>
      <c r="D18" s="7" t="s">
        <v>45</v>
      </c>
      <c r="E18" s="108">
        <v>1.9404786606663247</v>
      </c>
      <c r="F18" s="108">
        <v>2.0397744105252125</v>
      </c>
      <c r="G18" s="108">
        <v>2.1701178550981122</v>
      </c>
      <c r="H18" s="108">
        <v>2.1764737726332117</v>
      </c>
      <c r="I18" s="108">
        <v>2.1823079135697605</v>
      </c>
      <c r="J18" s="108">
        <v>2.1906929245067799</v>
      </c>
      <c r="K18" s="108">
        <v>2.1953106789180503</v>
      </c>
      <c r="L18" s="6"/>
      <c r="M18" s="211"/>
    </row>
    <row r="19" spans="1:14" ht="13.8" thickBot="1" x14ac:dyDescent="0.3">
      <c r="B19" s="86"/>
      <c r="C19" s="7" t="s">
        <v>173</v>
      </c>
      <c r="D19" s="7" t="s">
        <v>45</v>
      </c>
      <c r="E19" s="108">
        <v>9.0956986814527543</v>
      </c>
      <c r="F19" s="108">
        <v>8.8722668599971914</v>
      </c>
      <c r="G19" s="108">
        <v>8.6545575679437796</v>
      </c>
      <c r="H19" s="108">
        <v>8.4375487716266182</v>
      </c>
      <c r="I19" s="108">
        <v>8.2231618784745617</v>
      </c>
      <c r="J19" s="108">
        <v>8.0103350009432113</v>
      </c>
      <c r="K19" s="108">
        <v>7.798902336256381</v>
      </c>
      <c r="L19" s="6"/>
      <c r="M19" s="211"/>
    </row>
    <row r="20" spans="1:14" ht="13.8" thickBot="1" x14ac:dyDescent="0.3">
      <c r="B20" s="86"/>
      <c r="C20" s="7" t="s">
        <v>50</v>
      </c>
      <c r="D20" s="7" t="s">
        <v>46</v>
      </c>
      <c r="E20" s="108">
        <v>36.446079447564365</v>
      </c>
      <c r="F20" s="108">
        <v>32.969127996357898</v>
      </c>
      <c r="G20" s="108">
        <v>29.512285807374425</v>
      </c>
      <c r="H20" s="108">
        <v>26.07583863930066</v>
      </c>
      <c r="I20" s="108">
        <v>22.65931069324763</v>
      </c>
      <c r="J20" s="108">
        <v>18.909301485730278</v>
      </c>
      <c r="K20" s="108">
        <v>15.178022668224145</v>
      </c>
      <c r="L20" s="6"/>
      <c r="M20" s="211"/>
    </row>
    <row r="21" spans="1:14" ht="13.8" thickBot="1" x14ac:dyDescent="0.3">
      <c r="B21" s="86"/>
      <c r="C21" s="7" t="s">
        <v>50</v>
      </c>
      <c r="D21" s="7" t="s">
        <v>47</v>
      </c>
      <c r="E21" s="108">
        <v>27.004467333192466</v>
      </c>
      <c r="F21" s="108">
        <v>25.781105205422396</v>
      </c>
      <c r="G21" s="108">
        <v>24.419202900608028</v>
      </c>
      <c r="H21" s="108">
        <v>23.020750666405473</v>
      </c>
      <c r="I21" s="108">
        <v>21.633748780909308</v>
      </c>
      <c r="J21" s="108">
        <v>20.119277730994121</v>
      </c>
      <c r="K21" s="108">
        <v>18.594339934366182</v>
      </c>
      <c r="L21" s="6"/>
      <c r="M21" s="211"/>
    </row>
    <row r="22" spans="1:14" ht="13.8" thickBot="1" x14ac:dyDescent="0.3">
      <c r="B22" s="86"/>
      <c r="C22" s="7" t="s">
        <v>50</v>
      </c>
      <c r="D22" s="7" t="s">
        <v>48</v>
      </c>
      <c r="E22" s="108">
        <v>22.513098145180347</v>
      </c>
      <c r="F22" s="108">
        <v>28.356421453716795</v>
      </c>
      <c r="G22" s="108">
        <v>34.298724193448216</v>
      </c>
      <c r="H22" s="108">
        <v>40.242841885703704</v>
      </c>
      <c r="I22" s="108">
        <v>46.585745852088529</v>
      </c>
      <c r="J22" s="108">
        <v>54.282110323369636</v>
      </c>
      <c r="K22" s="108">
        <v>61.1837771081791</v>
      </c>
      <c r="L22" s="6"/>
      <c r="M22" s="211"/>
    </row>
    <row r="23" spans="1:14" ht="13.8" thickBot="1" x14ac:dyDescent="0.3">
      <c r="B23" s="86"/>
      <c r="C23" s="7" t="s">
        <v>50</v>
      </c>
      <c r="D23" s="7" t="s">
        <v>49</v>
      </c>
      <c r="E23" s="108">
        <v>8.9278097150029065</v>
      </c>
      <c r="F23" s="108">
        <v>8.8304515418973537</v>
      </c>
      <c r="G23" s="108">
        <v>8.8063255207177207</v>
      </c>
      <c r="H23" s="108">
        <v>8.8802985936677583</v>
      </c>
      <c r="I23" s="108">
        <v>9.1106504642595176</v>
      </c>
      <c r="J23" s="108">
        <v>9.3944539188043308</v>
      </c>
      <c r="K23" s="108">
        <v>9.7642246196396005</v>
      </c>
      <c r="L23" s="6"/>
      <c r="M23" s="211"/>
    </row>
    <row r="24" spans="1:14" ht="13.8" thickBot="1" x14ac:dyDescent="0.3">
      <c r="B24" s="86"/>
      <c r="C24" s="7" t="s">
        <v>50</v>
      </c>
      <c r="D24" s="7" t="s">
        <v>330</v>
      </c>
      <c r="E24" s="108">
        <v>0.21980334830328468</v>
      </c>
      <c r="F24" s="108">
        <v>0.21926386788336807</v>
      </c>
      <c r="G24" s="108">
        <v>0.92784268764664179</v>
      </c>
      <c r="H24" s="108">
        <v>1.6394824719502665</v>
      </c>
      <c r="I24" s="108">
        <v>2.381217235922136</v>
      </c>
      <c r="J24" s="108">
        <v>3.4585079478503995</v>
      </c>
      <c r="K24" s="108">
        <v>4.8264577938861404</v>
      </c>
      <c r="L24" s="6"/>
      <c r="M24" s="211"/>
    </row>
    <row r="25" spans="1:14" ht="13.8" thickBot="1" x14ac:dyDescent="0.3">
      <c r="B25" s="86"/>
      <c r="C25" s="7" t="s">
        <v>174</v>
      </c>
      <c r="D25" s="7" t="s">
        <v>45</v>
      </c>
      <c r="E25" s="108">
        <v>0.66228276392426511</v>
      </c>
      <c r="F25" s="108">
        <v>0.64916686101483234</v>
      </c>
      <c r="G25" s="108">
        <v>0.63607873525435943</v>
      </c>
      <c r="H25" s="108">
        <v>0.62305819277385166</v>
      </c>
      <c r="I25" s="108">
        <v>0.6100024676086967</v>
      </c>
      <c r="J25" s="108">
        <v>0.59749590729251634</v>
      </c>
      <c r="K25" s="108">
        <v>0.58464600350808704</v>
      </c>
      <c r="L25" s="6"/>
      <c r="M25" s="211"/>
    </row>
    <row r="26" spans="1:14" ht="13.8" thickBot="1" x14ac:dyDescent="0.3">
      <c r="B26" s="86"/>
      <c r="C26" s="7" t="s">
        <v>172</v>
      </c>
      <c r="D26" s="7" t="s">
        <v>45</v>
      </c>
      <c r="E26" s="108">
        <v>0.37657304817050041</v>
      </c>
      <c r="F26" s="108">
        <v>0.44784760320860301</v>
      </c>
      <c r="G26" s="108">
        <v>0.59386633668519295</v>
      </c>
      <c r="H26" s="108">
        <v>0.77663005271239072</v>
      </c>
      <c r="I26" s="108">
        <v>1.0713235719178937</v>
      </c>
      <c r="J26" s="108">
        <v>1.365353865103738</v>
      </c>
      <c r="K26" s="108">
        <v>1.6588057160157079</v>
      </c>
      <c r="L26" s="6"/>
      <c r="M26" s="211"/>
    </row>
    <row r="27" spans="1:14" ht="13.8" thickBot="1" x14ac:dyDescent="0.3">
      <c r="B27" s="87"/>
      <c r="C27" s="89"/>
      <c r="D27" s="89"/>
      <c r="E27" s="89"/>
      <c r="F27" s="90"/>
      <c r="G27" s="90"/>
      <c r="H27" s="90"/>
      <c r="I27" s="90"/>
      <c r="J27" s="90"/>
      <c r="K27" s="90"/>
      <c r="L27" s="11"/>
    </row>
    <row r="28" spans="1:14" x14ac:dyDescent="0.25">
      <c r="C28" s="79"/>
      <c r="D28" s="79"/>
      <c r="E28" s="112"/>
      <c r="F28" s="113"/>
      <c r="G28" s="113"/>
      <c r="H28" s="113"/>
      <c r="I28" s="113"/>
      <c r="J28" s="113"/>
      <c r="K28" s="113"/>
    </row>
    <row r="30" spans="1:14" x14ac:dyDescent="0.25">
      <c r="A30" s="94"/>
      <c r="B30" s="94"/>
      <c r="C30" s="94"/>
      <c r="D30" s="94"/>
      <c r="E30" s="94"/>
      <c r="F30" s="94"/>
      <c r="G30" s="94"/>
      <c r="H30" s="94"/>
      <c r="I30" s="94"/>
      <c r="J30" s="94"/>
      <c r="K30" s="94"/>
      <c r="L30" s="94"/>
      <c r="M30" s="94"/>
      <c r="N30" s="94"/>
    </row>
    <row r="31" spans="1:14" x14ac:dyDescent="0.25">
      <c r="A31" s="94"/>
      <c r="B31" s="94"/>
      <c r="C31" s="94"/>
      <c r="L31" s="94"/>
      <c r="M31" s="94"/>
      <c r="N31" s="94"/>
    </row>
    <row r="32" spans="1:14" x14ac:dyDescent="0.25">
      <c r="A32" s="94"/>
      <c r="B32" s="94"/>
      <c r="C32" s="94"/>
      <c r="L32" s="94"/>
      <c r="M32" s="94"/>
      <c r="N32" s="94"/>
    </row>
    <row r="33" spans="1:14" x14ac:dyDescent="0.25">
      <c r="A33" s="94"/>
      <c r="B33" s="94"/>
      <c r="C33" s="94"/>
      <c r="L33" s="94"/>
      <c r="M33" s="94"/>
      <c r="N33" s="94"/>
    </row>
    <row r="34" spans="1:14" x14ac:dyDescent="0.25">
      <c r="A34" s="94"/>
      <c r="B34" s="94"/>
      <c r="C34" s="94"/>
      <c r="L34" s="94"/>
      <c r="M34" s="94"/>
      <c r="N34" s="94"/>
    </row>
    <row r="35" spans="1:14" x14ac:dyDescent="0.25">
      <c r="A35" s="94"/>
      <c r="B35" s="94"/>
      <c r="C35" s="94"/>
      <c r="L35" s="94"/>
      <c r="M35" s="94"/>
      <c r="N35" s="94"/>
    </row>
    <row r="36" spans="1:14" x14ac:dyDescent="0.25">
      <c r="A36" s="94"/>
      <c r="B36" s="94"/>
      <c r="C36" s="94"/>
      <c r="L36" s="94"/>
      <c r="M36" s="94"/>
      <c r="N36" s="94"/>
    </row>
    <row r="37" spans="1:14" x14ac:dyDescent="0.25">
      <c r="A37" s="94"/>
      <c r="B37" s="94"/>
      <c r="C37" s="94"/>
      <c r="D37" s="94"/>
      <c r="E37" s="107"/>
      <c r="F37" s="107"/>
      <c r="G37" s="107"/>
      <c r="H37" s="107"/>
      <c r="I37" s="107"/>
      <c r="J37" s="107"/>
      <c r="K37" s="107"/>
      <c r="L37" s="94"/>
      <c r="M37" s="94"/>
      <c r="N37" s="94"/>
    </row>
    <row r="38" spans="1:14" x14ac:dyDescent="0.25">
      <c r="A38" s="94"/>
      <c r="B38" s="94"/>
      <c r="C38" s="94"/>
      <c r="D38" s="94"/>
      <c r="E38" s="107"/>
      <c r="F38" s="107"/>
      <c r="G38" s="107"/>
      <c r="H38" s="107"/>
      <c r="I38" s="107"/>
      <c r="J38" s="107"/>
      <c r="K38" s="107"/>
      <c r="L38" s="94"/>
      <c r="M38" s="94"/>
      <c r="N38" s="94"/>
    </row>
    <row r="39" spans="1:14" x14ac:dyDescent="0.25">
      <c r="A39" s="94"/>
      <c r="B39" s="94"/>
      <c r="C39" s="94"/>
      <c r="D39" s="94"/>
      <c r="E39" s="94"/>
      <c r="F39" s="94"/>
      <c r="G39" s="94"/>
      <c r="H39" s="94"/>
      <c r="I39" s="94"/>
      <c r="J39" s="94"/>
      <c r="K39" s="94"/>
      <c r="L39" s="94"/>
      <c r="M39" s="94"/>
      <c r="N39" s="94"/>
    </row>
  </sheetData>
  <mergeCells count="3">
    <mergeCell ref="E3:K3"/>
    <mergeCell ref="E4:K4"/>
    <mergeCell ref="E6:K6"/>
  </mergeCells>
  <hyperlinks>
    <hyperlink ref="C1" location="TOC!A1" display="Back to Table of Contents"/>
  </hyperlink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sheetPr>
  <dimension ref="B1:AI98"/>
  <sheetViews>
    <sheetView showGridLines="0" workbookViewId="0"/>
  </sheetViews>
  <sheetFormatPr defaultColWidth="8.59765625" defaultRowHeight="13.2" x14ac:dyDescent="0.25"/>
  <cols>
    <col min="1" max="2" width="2.59765625" style="76" customWidth="1"/>
    <col min="3" max="5" width="12.5" style="76" customWidth="1"/>
    <col min="6" max="11" width="14.5" style="76" customWidth="1"/>
    <col min="12" max="12" width="2.59765625" style="76" customWidth="1"/>
    <col min="13" max="16384" width="8.59765625" style="76"/>
  </cols>
  <sheetData>
    <row r="1" spans="2:35" x14ac:dyDescent="0.25">
      <c r="C1" s="197" t="s">
        <v>241</v>
      </c>
    </row>
    <row r="2" spans="2:35" ht="13.8" thickBot="1" x14ac:dyDescent="0.3">
      <c r="C2" s="197"/>
    </row>
    <row r="3" spans="2:35" x14ac:dyDescent="0.25">
      <c r="B3" s="2"/>
      <c r="C3" s="3"/>
      <c r="D3" s="3"/>
      <c r="E3" s="3"/>
      <c r="F3" s="3"/>
      <c r="G3" s="3"/>
      <c r="H3" s="3"/>
      <c r="I3" s="3"/>
      <c r="J3" s="3"/>
      <c r="K3" s="3"/>
      <c r="L3" s="4"/>
    </row>
    <row r="4" spans="2:35" ht="13.8" x14ac:dyDescent="0.25">
      <c r="B4" s="5"/>
      <c r="C4" s="65"/>
      <c r="D4" s="152"/>
      <c r="E4" s="291" t="s">
        <v>326</v>
      </c>
      <c r="F4" s="291"/>
      <c r="G4" s="291"/>
      <c r="H4" s="291"/>
      <c r="I4" s="291"/>
      <c r="J4" s="291"/>
      <c r="K4" s="291"/>
      <c r="L4" s="78"/>
      <c r="N4" s="92" t="s">
        <v>382</v>
      </c>
    </row>
    <row r="5" spans="2:35" x14ac:dyDescent="0.25">
      <c r="B5" s="5"/>
      <c r="C5" s="65"/>
      <c r="D5" s="162"/>
      <c r="E5" s="292" t="s">
        <v>177</v>
      </c>
      <c r="F5" s="292"/>
      <c r="G5" s="292"/>
      <c r="H5" s="292"/>
      <c r="I5" s="292"/>
      <c r="J5" s="292"/>
      <c r="K5" s="292"/>
      <c r="L5" s="78"/>
      <c r="N5" s="92" t="s">
        <v>248</v>
      </c>
    </row>
    <row r="6" spans="2:35" x14ac:dyDescent="0.25">
      <c r="B6" s="5"/>
      <c r="C6" s="65"/>
      <c r="D6" s="65"/>
      <c r="E6" s="65"/>
      <c r="F6" s="65"/>
      <c r="G6" s="249"/>
      <c r="H6" s="249"/>
      <c r="I6" s="249"/>
      <c r="J6" s="249"/>
      <c r="K6" s="249"/>
      <c r="L6" s="78"/>
    </row>
    <row r="7" spans="2:35" ht="15" customHeight="1" x14ac:dyDescent="0.25">
      <c r="B7" s="5"/>
      <c r="C7" s="65"/>
      <c r="D7" s="111"/>
      <c r="E7" s="293" t="s">
        <v>385</v>
      </c>
      <c r="F7" s="293"/>
      <c r="G7" s="293"/>
      <c r="H7" s="293"/>
      <c r="I7" s="293"/>
      <c r="J7" s="293"/>
      <c r="K7" s="293"/>
      <c r="L7" s="78"/>
      <c r="AB7" s="80"/>
    </row>
    <row r="8" spans="2:35" x14ac:dyDescent="0.25">
      <c r="B8" s="5"/>
      <c r="C8" s="65"/>
      <c r="D8" s="111"/>
      <c r="E8" s="166"/>
      <c r="F8" s="166"/>
      <c r="G8" s="166"/>
      <c r="H8" s="166"/>
      <c r="I8" s="166"/>
      <c r="J8" s="166"/>
      <c r="K8" s="166"/>
      <c r="L8" s="78"/>
      <c r="AB8" s="94"/>
      <c r="AC8" s="94"/>
      <c r="AD8" s="94"/>
      <c r="AE8" s="94"/>
      <c r="AF8" s="94"/>
      <c r="AG8" s="94"/>
      <c r="AH8" s="94"/>
      <c r="AI8" s="94"/>
    </row>
    <row r="9" spans="2:35" x14ac:dyDescent="0.25">
      <c r="B9" s="5"/>
      <c r="C9" s="65"/>
      <c r="D9" s="252"/>
      <c r="E9" s="303"/>
      <c r="F9" s="303"/>
      <c r="G9" s="303"/>
      <c r="H9" s="303"/>
      <c r="I9" s="303"/>
      <c r="J9" s="303"/>
      <c r="K9" s="303"/>
      <c r="L9" s="78"/>
      <c r="AB9" s="94"/>
      <c r="AC9" s="107"/>
      <c r="AD9" s="107"/>
      <c r="AE9" s="107"/>
      <c r="AF9" s="107"/>
      <c r="AG9" s="107"/>
      <c r="AH9" s="107"/>
      <c r="AI9" s="107"/>
    </row>
    <row r="10" spans="2:35" x14ac:dyDescent="0.25">
      <c r="B10" s="5"/>
      <c r="C10" s="65"/>
      <c r="D10" s="65"/>
      <c r="E10" s="65"/>
      <c r="F10" s="65"/>
      <c r="G10" s="249"/>
      <c r="H10" s="249"/>
      <c r="I10" s="249"/>
      <c r="J10" s="249"/>
      <c r="K10" s="249"/>
      <c r="L10" s="78"/>
      <c r="AB10" s="80" t="s">
        <v>270</v>
      </c>
    </row>
    <row r="11" spans="2:35" ht="13.8" thickBot="1" x14ac:dyDescent="0.3">
      <c r="B11" s="5"/>
      <c r="C11" s="152" t="s">
        <v>37</v>
      </c>
      <c r="D11" s="152" t="s">
        <v>38</v>
      </c>
      <c r="E11" s="152">
        <v>2015</v>
      </c>
      <c r="F11" s="152">
        <v>2016</v>
      </c>
      <c r="G11" s="152">
        <v>2017</v>
      </c>
      <c r="H11" s="152">
        <v>2018</v>
      </c>
      <c r="I11" s="152">
        <v>2019</v>
      </c>
      <c r="J11" s="152">
        <v>2020</v>
      </c>
      <c r="K11" s="152">
        <v>2021</v>
      </c>
      <c r="L11" s="78"/>
      <c r="AB11" s="94" t="s">
        <v>17</v>
      </c>
      <c r="AC11" s="94">
        <v>2015</v>
      </c>
      <c r="AD11" s="94">
        <v>2016</v>
      </c>
      <c r="AE11" s="94">
        <v>2017</v>
      </c>
      <c r="AF11" s="94">
        <v>2018</v>
      </c>
      <c r="AG11" s="94">
        <v>2019</v>
      </c>
      <c r="AH11" s="94">
        <v>2020</v>
      </c>
      <c r="AI11" s="94">
        <v>2021</v>
      </c>
    </row>
    <row r="12" spans="2:35" ht="13.8" thickBot="1" x14ac:dyDescent="0.3">
      <c r="B12" s="5"/>
      <c r="C12" s="249" t="s">
        <v>10</v>
      </c>
      <c r="D12" s="249" t="s">
        <v>166</v>
      </c>
      <c r="E12" s="114">
        <f>E40+E65</f>
        <v>10627.055817734199</v>
      </c>
      <c r="F12" s="114">
        <f t="shared" ref="F12:K12" si="0">F40+F65</f>
        <v>12244.751670414973</v>
      </c>
      <c r="G12" s="114">
        <f t="shared" si="0"/>
        <v>14291.290974229771</v>
      </c>
      <c r="H12" s="114">
        <f t="shared" si="0"/>
        <v>16643.601745247171</v>
      </c>
      <c r="I12" s="114">
        <f t="shared" si="0"/>
        <v>18993.849280993316</v>
      </c>
      <c r="J12" s="114">
        <f t="shared" si="0"/>
        <v>21728.533454285858</v>
      </c>
      <c r="K12" s="114">
        <f t="shared" si="0"/>
        <v>24463.217627578422</v>
      </c>
      <c r="L12" s="78"/>
      <c r="AB12" s="94" t="s">
        <v>110</v>
      </c>
      <c r="AC12" s="107">
        <f>E25/1000</f>
        <v>2109.1425627855119</v>
      </c>
      <c r="AD12" s="107">
        <f t="shared" ref="AD12:AI12" si="1">F25/1000</f>
        <v>2085.0095800149747</v>
      </c>
      <c r="AE12" s="107">
        <f t="shared" si="1"/>
        <v>2048.3046335537292</v>
      </c>
      <c r="AF12" s="107">
        <f t="shared" si="1"/>
        <v>1994.7602290725558</v>
      </c>
      <c r="AG12" s="107">
        <f t="shared" si="1"/>
        <v>1936.0624359449935</v>
      </c>
      <c r="AH12" s="107">
        <f t="shared" si="1"/>
        <v>1841.1362640208981</v>
      </c>
      <c r="AI12" s="107">
        <f t="shared" si="1"/>
        <v>1752.2627494415747</v>
      </c>
    </row>
    <row r="13" spans="2:35" ht="13.8" thickBot="1" x14ac:dyDescent="0.3">
      <c r="B13" s="5"/>
      <c r="C13" s="249" t="s">
        <v>10</v>
      </c>
      <c r="D13" s="249" t="s">
        <v>167</v>
      </c>
      <c r="E13" s="114">
        <f t="shared" ref="E13:K26" si="2">E41+E66</f>
        <v>148778.78144827878</v>
      </c>
      <c r="F13" s="114">
        <f t="shared" si="2"/>
        <v>171426.52338580956</v>
      </c>
      <c r="G13" s="114">
        <f t="shared" si="2"/>
        <v>200078.07363921672</v>
      </c>
      <c r="H13" s="114">
        <f t="shared" si="2"/>
        <v>233010.4244334604</v>
      </c>
      <c r="I13" s="114">
        <f t="shared" si="2"/>
        <v>265913.88993390626</v>
      </c>
      <c r="J13" s="114">
        <f t="shared" si="2"/>
        <v>304199.46836000209</v>
      </c>
      <c r="K13" s="114">
        <f t="shared" si="2"/>
        <v>342485.04678609787</v>
      </c>
      <c r="L13" s="78"/>
      <c r="AB13" s="94" t="s">
        <v>170</v>
      </c>
      <c r="AC13" s="107">
        <f>E23/1000</f>
        <v>398.04221071581941</v>
      </c>
      <c r="AD13" s="107">
        <f t="shared" ref="AD13:AI13" si="3">F23/1000</f>
        <v>376.9190463356415</v>
      </c>
      <c r="AE13" s="107">
        <f t="shared" si="3"/>
        <v>355.16938646414513</v>
      </c>
      <c r="AF13" s="107">
        <f t="shared" si="3"/>
        <v>332.79323110133055</v>
      </c>
      <c r="AG13" s="107">
        <f t="shared" si="3"/>
        <v>309.7905802471974</v>
      </c>
      <c r="AH13" s="107">
        <f t="shared" si="3"/>
        <v>286.16143390174597</v>
      </c>
      <c r="AI13" s="107">
        <f t="shared" si="3"/>
        <v>261.90579206497603</v>
      </c>
    </row>
    <row r="14" spans="2:35" ht="13.8" thickBot="1" x14ac:dyDescent="0.3">
      <c r="B14" s="5"/>
      <c r="C14" s="249" t="s">
        <v>10</v>
      </c>
      <c r="D14" s="249" t="s">
        <v>168</v>
      </c>
      <c r="E14" s="114">
        <f t="shared" si="2"/>
        <v>53135.279088670984</v>
      </c>
      <c r="F14" s="114">
        <f t="shared" si="2"/>
        <v>61223.758352074816</v>
      </c>
      <c r="G14" s="114">
        <f t="shared" si="2"/>
        <v>71456.454871148788</v>
      </c>
      <c r="H14" s="114">
        <f t="shared" si="2"/>
        <v>83218.008726235843</v>
      </c>
      <c r="I14" s="114">
        <f t="shared" si="2"/>
        <v>94969.24640496647</v>
      </c>
      <c r="J14" s="114">
        <f t="shared" si="2"/>
        <v>108642.66727142921</v>
      </c>
      <c r="K14" s="114">
        <f t="shared" si="2"/>
        <v>122316.08813789207</v>
      </c>
      <c r="L14" s="78"/>
      <c r="AB14" s="94" t="s">
        <v>50</v>
      </c>
      <c r="AC14" s="107">
        <f>SUM(E16:E22)/1000</f>
        <v>779.88585102823379</v>
      </c>
      <c r="AD14" s="107">
        <f t="shared" ref="AD14:AI14" si="4">SUM(F16:F22)/1000</f>
        <v>822.28354735544212</v>
      </c>
      <c r="AE14" s="107">
        <f t="shared" si="4"/>
        <v>868.99996534167212</v>
      </c>
      <c r="AF14" s="107">
        <f t="shared" si="4"/>
        <v>917.11537239775134</v>
      </c>
      <c r="AG14" s="107">
        <f t="shared" si="4"/>
        <v>972.25844239188928</v>
      </c>
      <c r="AH14" s="107">
        <f t="shared" si="4"/>
        <v>1041.6297369214897</v>
      </c>
      <c r="AI14" s="107">
        <f t="shared" si="4"/>
        <v>1111.012343782447</v>
      </c>
    </row>
    <row r="15" spans="2:35" ht="13.8" thickBot="1" x14ac:dyDescent="0.3">
      <c r="B15" s="5"/>
      <c r="C15" s="249" t="s">
        <v>7</v>
      </c>
      <c r="D15" s="249" t="s">
        <v>45</v>
      </c>
      <c r="E15" s="114">
        <f t="shared" si="2"/>
        <v>22371.022144764363</v>
      </c>
      <c r="F15" s="114">
        <f t="shared" si="2"/>
        <v>21373.401326735337</v>
      </c>
      <c r="G15" s="114">
        <f t="shared" si="2"/>
        <v>22333.115434317726</v>
      </c>
      <c r="H15" s="114">
        <f t="shared" si="2"/>
        <v>23290.42123127247</v>
      </c>
      <c r="I15" s="114">
        <f t="shared" si="2"/>
        <v>24234.377263449525</v>
      </c>
      <c r="J15" s="114">
        <f t="shared" si="2"/>
        <v>25211.0133619634</v>
      </c>
      <c r="K15" s="114">
        <f t="shared" si="2"/>
        <v>26146.613140292015</v>
      </c>
      <c r="L15" s="78"/>
      <c r="AB15" s="94" t="s">
        <v>171</v>
      </c>
      <c r="AC15" s="107">
        <f>E24/1000</f>
        <v>2306.0339112081947</v>
      </c>
      <c r="AD15" s="107">
        <f t="shared" ref="AD15:AI15" si="5">F24/1000</f>
        <v>2330.8004226930843</v>
      </c>
      <c r="AE15" s="107">
        <f t="shared" si="5"/>
        <v>2355.759468330004</v>
      </c>
      <c r="AF15" s="107">
        <f t="shared" si="5"/>
        <v>2395.0309518954691</v>
      </c>
      <c r="AG15" s="107">
        <f t="shared" si="5"/>
        <v>2436.1899272698156</v>
      </c>
      <c r="AH15" s="107">
        <f t="shared" si="5"/>
        <v>2488.2975469412831</v>
      </c>
      <c r="AI15" s="107">
        <f t="shared" si="5"/>
        <v>2540.4051666127498</v>
      </c>
    </row>
    <row r="16" spans="2:35" ht="13.8" thickBot="1" x14ac:dyDescent="0.3">
      <c r="B16" s="5"/>
      <c r="C16" s="249" t="s">
        <v>50</v>
      </c>
      <c r="D16" s="249" t="s">
        <v>39</v>
      </c>
      <c r="E16" s="114">
        <f t="shared" si="2"/>
        <v>272904.29362925416</v>
      </c>
      <c r="F16" s="114">
        <f t="shared" si="2"/>
        <v>256027.29942373183</v>
      </c>
      <c r="G16" s="114">
        <f t="shared" si="2"/>
        <v>239153.68073214864</v>
      </c>
      <c r="H16" s="114">
        <f t="shared" si="2"/>
        <v>222368.34262351066</v>
      </c>
      <c r="I16" s="114">
        <f t="shared" si="2"/>
        <v>205530.03045262871</v>
      </c>
      <c r="J16" s="114">
        <f t="shared" si="2"/>
        <v>186977.15800423178</v>
      </c>
      <c r="K16" s="114">
        <f t="shared" si="2"/>
        <v>168305.58122763329</v>
      </c>
      <c r="L16" s="78"/>
      <c r="AB16" s="94" t="s">
        <v>10</v>
      </c>
      <c r="AC16" s="107">
        <f>SUM(E12:E14)/1000</f>
        <v>212.54111635468394</v>
      </c>
      <c r="AD16" s="107">
        <f t="shared" ref="AD16:AI16" si="6">SUM(F12:F14)/1000</f>
        <v>244.89503340829933</v>
      </c>
      <c r="AE16" s="107">
        <f t="shared" si="6"/>
        <v>285.82581948459529</v>
      </c>
      <c r="AF16" s="107">
        <f t="shared" si="6"/>
        <v>332.8720349049434</v>
      </c>
      <c r="AG16" s="107">
        <f t="shared" si="6"/>
        <v>379.87698561986605</v>
      </c>
      <c r="AH16" s="107">
        <f t="shared" si="6"/>
        <v>434.57066908571716</v>
      </c>
      <c r="AI16" s="107">
        <f t="shared" si="6"/>
        <v>489.26435255156838</v>
      </c>
    </row>
    <row r="17" spans="2:35" ht="13.8" thickBot="1" x14ac:dyDescent="0.3">
      <c r="B17" s="5"/>
      <c r="C17" s="249" t="s">
        <v>50</v>
      </c>
      <c r="D17" s="249" t="s">
        <v>40</v>
      </c>
      <c r="E17" s="114">
        <f t="shared" si="2"/>
        <v>123396.9382874553</v>
      </c>
      <c r="F17" s="114">
        <f t="shared" si="2"/>
        <v>118287.67186235175</v>
      </c>
      <c r="G17" s="114">
        <f t="shared" si="2"/>
        <v>112064.09908798408</v>
      </c>
      <c r="H17" s="114">
        <f t="shared" si="2"/>
        <v>105404.79480590558</v>
      </c>
      <c r="I17" s="114">
        <f t="shared" si="2"/>
        <v>98766.574306458264</v>
      </c>
      <c r="J17" s="114">
        <f t="shared" si="2"/>
        <v>91382.77285408527</v>
      </c>
      <c r="K17" s="114">
        <f t="shared" si="2"/>
        <v>83995.457437940364</v>
      </c>
      <c r="L17" s="78"/>
      <c r="AB17" s="94" t="s">
        <v>8</v>
      </c>
      <c r="AC17" s="107">
        <f>(E15+E26)/1000</f>
        <v>36.931761760456254</v>
      </c>
      <c r="AD17" s="107">
        <f t="shared" ref="AD17:AI17" si="7">(F15+F26)/1000</f>
        <v>37.464657099724285</v>
      </c>
      <c r="AE17" s="107">
        <f t="shared" si="7"/>
        <v>41.946550099511171</v>
      </c>
      <c r="AF17" s="107">
        <f t="shared" si="7"/>
        <v>46.426034788670485</v>
      </c>
      <c r="AG17" s="107">
        <f t="shared" si="7"/>
        <v>50.892169713052049</v>
      </c>
      <c r="AH17" s="107">
        <f t="shared" si="7"/>
        <v>55.390984703770464</v>
      </c>
      <c r="AI17" s="107">
        <f t="shared" si="7"/>
        <v>59.84876337430358</v>
      </c>
    </row>
    <row r="18" spans="2:35" ht="13.8" thickBot="1" x14ac:dyDescent="0.3">
      <c r="B18" s="5"/>
      <c r="C18" s="249" t="s">
        <v>50</v>
      </c>
      <c r="D18" s="249" t="s">
        <v>41</v>
      </c>
      <c r="E18" s="114">
        <f t="shared" si="2"/>
        <v>142644.37673444953</v>
      </c>
      <c r="F18" s="114">
        <f t="shared" si="2"/>
        <v>172904.27471886534</v>
      </c>
      <c r="G18" s="114">
        <f t="shared" si="2"/>
        <v>200446.2935598061</v>
      </c>
      <c r="H18" s="114">
        <f t="shared" si="2"/>
        <v>224505.97430283137</v>
      </c>
      <c r="I18" s="114">
        <f t="shared" si="2"/>
        <v>246488.90245668613</v>
      </c>
      <c r="J18" s="114">
        <f t="shared" si="2"/>
        <v>271609.11867766234</v>
      </c>
      <c r="K18" s="114">
        <f t="shared" si="2"/>
        <v>290281.65062784706</v>
      </c>
      <c r="L18" s="78"/>
    </row>
    <row r="19" spans="2:35" ht="13.8" thickBot="1" x14ac:dyDescent="0.3">
      <c r="B19" s="5"/>
      <c r="C19" s="249" t="s">
        <v>50</v>
      </c>
      <c r="D19" s="249" t="s">
        <v>42</v>
      </c>
      <c r="E19" s="114">
        <f t="shared" si="2"/>
        <v>95108.486153401289</v>
      </c>
      <c r="F19" s="114">
        <f t="shared" si="2"/>
        <v>120901.52453658795</v>
      </c>
      <c r="G19" s="114">
        <f t="shared" si="2"/>
        <v>144044.13993953521</v>
      </c>
      <c r="H19" s="114">
        <f t="shared" si="2"/>
        <v>170872.9033391659</v>
      </c>
      <c r="I19" s="114">
        <f t="shared" si="2"/>
        <v>204251.69520954776</v>
      </c>
      <c r="J19" s="114">
        <f t="shared" si="2"/>
        <v>246050.83622923482</v>
      </c>
      <c r="K19" s="114">
        <f t="shared" si="2"/>
        <v>288564.16837080015</v>
      </c>
      <c r="L19" s="78"/>
    </row>
    <row r="20" spans="2:35" ht="13.8" thickBot="1" x14ac:dyDescent="0.3">
      <c r="B20" s="86"/>
      <c r="C20" s="249" t="s">
        <v>50</v>
      </c>
      <c r="D20" s="249" t="s">
        <v>43</v>
      </c>
      <c r="E20" s="114">
        <f t="shared" si="2"/>
        <v>130371.84844207877</v>
      </c>
      <c r="F20" s="114">
        <f t="shared" si="2"/>
        <v>138100.57718727016</v>
      </c>
      <c r="G20" s="114">
        <f t="shared" si="2"/>
        <v>145981.16106048442</v>
      </c>
      <c r="H20" s="114">
        <f t="shared" si="2"/>
        <v>155239.21873226861</v>
      </c>
      <c r="I20" s="114">
        <f t="shared" si="2"/>
        <v>166675.93394260737</v>
      </c>
      <c r="J20" s="114">
        <f t="shared" si="2"/>
        <v>178652.65343313653</v>
      </c>
      <c r="K20" s="114">
        <f t="shared" si="2"/>
        <v>191723.42841478431</v>
      </c>
      <c r="L20" s="6"/>
    </row>
    <row r="21" spans="2:35" ht="13.8" thickBot="1" x14ac:dyDescent="0.3">
      <c r="B21" s="86"/>
      <c r="C21" s="249" t="s">
        <v>50</v>
      </c>
      <c r="D21" s="249" t="s">
        <v>169</v>
      </c>
      <c r="E21" s="114">
        <f t="shared" si="2"/>
        <v>12135.574595720198</v>
      </c>
      <c r="F21" s="114">
        <f t="shared" si="2"/>
        <v>12737.866440760577</v>
      </c>
      <c r="G21" s="114">
        <f t="shared" si="2"/>
        <v>13187.847104906406</v>
      </c>
      <c r="H21" s="114">
        <f t="shared" si="2"/>
        <v>13701.079116945621</v>
      </c>
      <c r="I21" s="114">
        <f t="shared" si="2"/>
        <v>14119.434107144612</v>
      </c>
      <c r="J21" s="114">
        <f t="shared" si="2"/>
        <v>14398.718129702989</v>
      </c>
      <c r="K21" s="114">
        <f t="shared" si="2"/>
        <v>14610.645581987417</v>
      </c>
      <c r="L21" s="6"/>
    </row>
    <row r="22" spans="2:35" ht="13.8" thickBot="1" x14ac:dyDescent="0.3">
      <c r="B22" s="86"/>
      <c r="C22" s="249" t="s">
        <v>50</v>
      </c>
      <c r="D22" s="249" t="s">
        <v>330</v>
      </c>
      <c r="E22" s="114">
        <f t="shared" si="2"/>
        <v>3324.3331858745278</v>
      </c>
      <c r="F22" s="114">
        <f t="shared" si="2"/>
        <v>3324.3331858745278</v>
      </c>
      <c r="G22" s="114">
        <f t="shared" si="2"/>
        <v>14122.743856807079</v>
      </c>
      <c r="H22" s="114">
        <f t="shared" si="2"/>
        <v>25023.059477123639</v>
      </c>
      <c r="I22" s="114">
        <f t="shared" si="2"/>
        <v>36425.87191681649</v>
      </c>
      <c r="J22" s="114">
        <f t="shared" si="2"/>
        <v>52558.479593435884</v>
      </c>
      <c r="K22" s="114">
        <f t="shared" si="2"/>
        <v>73531.412121454458</v>
      </c>
      <c r="L22" s="6"/>
    </row>
    <row r="23" spans="2:35" ht="13.8" thickBot="1" x14ac:dyDescent="0.3">
      <c r="B23" s="86"/>
      <c r="C23" s="249" t="s">
        <v>170</v>
      </c>
      <c r="D23" s="249" t="s">
        <v>45</v>
      </c>
      <c r="E23" s="114">
        <f t="shared" si="2"/>
        <v>398042.21071581938</v>
      </c>
      <c r="F23" s="114">
        <f t="shared" si="2"/>
        <v>376919.04633564147</v>
      </c>
      <c r="G23" s="114">
        <f t="shared" si="2"/>
        <v>355169.38646414515</v>
      </c>
      <c r="H23" s="114">
        <f t="shared" si="2"/>
        <v>332793.23110133054</v>
      </c>
      <c r="I23" s="114">
        <f t="shared" si="2"/>
        <v>309790.58024719742</v>
      </c>
      <c r="J23" s="114">
        <f t="shared" si="2"/>
        <v>286161.43390174594</v>
      </c>
      <c r="K23" s="114">
        <f t="shared" si="2"/>
        <v>261905.79206497601</v>
      </c>
      <c r="L23" s="6"/>
    </row>
    <row r="24" spans="2:35" ht="13.8" thickBot="1" x14ac:dyDescent="0.3">
      <c r="B24" s="86"/>
      <c r="C24" s="249" t="s">
        <v>171</v>
      </c>
      <c r="D24" s="249" t="s">
        <v>45</v>
      </c>
      <c r="E24" s="114">
        <f t="shared" si="2"/>
        <v>2306033.9112081947</v>
      </c>
      <c r="F24" s="114">
        <f t="shared" si="2"/>
        <v>2330800.4226930845</v>
      </c>
      <c r="G24" s="114">
        <f t="shared" si="2"/>
        <v>2355759.4683300038</v>
      </c>
      <c r="H24" s="114">
        <f t="shared" si="2"/>
        <v>2395030.9518954693</v>
      </c>
      <c r="I24" s="114">
        <f t="shared" si="2"/>
        <v>2436189.9272698155</v>
      </c>
      <c r="J24" s="114">
        <f t="shared" si="2"/>
        <v>2488297.5469412832</v>
      </c>
      <c r="K24" s="114">
        <f t="shared" si="2"/>
        <v>2540405.1666127499</v>
      </c>
      <c r="L24" s="6"/>
    </row>
    <row r="25" spans="2:35" ht="13.8" thickBot="1" x14ac:dyDescent="0.3">
      <c r="B25" s="86"/>
      <c r="C25" s="249" t="s">
        <v>110</v>
      </c>
      <c r="D25" s="249" t="s">
        <v>45</v>
      </c>
      <c r="E25" s="114">
        <f t="shared" si="2"/>
        <v>2109142.5627855118</v>
      </c>
      <c r="F25" s="114">
        <f t="shared" si="2"/>
        <v>2085009.5800149746</v>
      </c>
      <c r="G25" s="114">
        <f t="shared" si="2"/>
        <v>2048304.6335537292</v>
      </c>
      <c r="H25" s="114">
        <f t="shared" si="2"/>
        <v>1994760.2290725559</v>
      </c>
      <c r="I25" s="114">
        <f t="shared" si="2"/>
        <v>1936062.4359449935</v>
      </c>
      <c r="J25" s="114">
        <f t="shared" si="2"/>
        <v>1841136.2640208981</v>
      </c>
      <c r="K25" s="114">
        <f t="shared" si="2"/>
        <v>1752262.7494415746</v>
      </c>
      <c r="L25" s="6"/>
    </row>
    <row r="26" spans="2:35" ht="13.8" thickBot="1" x14ac:dyDescent="0.3">
      <c r="B26" s="86"/>
      <c r="C26" s="249" t="s">
        <v>172</v>
      </c>
      <c r="D26" s="249" t="s">
        <v>45</v>
      </c>
      <c r="E26" s="114">
        <f t="shared" si="2"/>
        <v>14560.739615691888</v>
      </c>
      <c r="F26" s="114">
        <f t="shared" si="2"/>
        <v>16091.255772988945</v>
      </c>
      <c r="G26" s="114">
        <f t="shared" si="2"/>
        <v>19613.434665193447</v>
      </c>
      <c r="H26" s="114">
        <f t="shared" si="2"/>
        <v>23135.613557398014</v>
      </c>
      <c r="I26" s="114">
        <f t="shared" si="2"/>
        <v>26657.792449602523</v>
      </c>
      <c r="J26" s="114">
        <f t="shared" si="2"/>
        <v>30179.971341807061</v>
      </c>
      <c r="K26" s="114">
        <f t="shared" si="2"/>
        <v>33702.150234011562</v>
      </c>
      <c r="L26" s="6"/>
      <c r="N26" s="96"/>
    </row>
    <row r="27" spans="2:35" s="56" customFormat="1" x14ac:dyDescent="0.25">
      <c r="B27" s="16"/>
      <c r="C27" s="174"/>
      <c r="D27" s="175"/>
      <c r="E27" s="175"/>
      <c r="F27" s="175"/>
      <c r="G27" s="175"/>
      <c r="H27" s="175"/>
      <c r="I27" s="175"/>
      <c r="J27" s="175"/>
      <c r="K27" s="175"/>
      <c r="L27" s="17"/>
      <c r="M27" s="60"/>
    </row>
    <row r="28" spans="2:35" s="56" customFormat="1" x14ac:dyDescent="0.25">
      <c r="B28" s="16"/>
      <c r="C28" s="174" t="s">
        <v>232</v>
      </c>
      <c r="D28" s="176"/>
      <c r="E28" s="176"/>
      <c r="F28" s="176"/>
      <c r="G28" s="176"/>
      <c r="H28" s="176"/>
      <c r="I28" s="176"/>
      <c r="J28" s="176"/>
      <c r="K28" s="176"/>
      <c r="L28" s="17"/>
      <c r="M28" s="60"/>
    </row>
    <row r="29" spans="2:35" s="56" customFormat="1" x14ac:dyDescent="0.25">
      <c r="B29" s="16"/>
      <c r="C29" s="285" t="s">
        <v>387</v>
      </c>
      <c r="D29" s="285"/>
      <c r="E29" s="285"/>
      <c r="F29" s="285"/>
      <c r="G29" s="285"/>
      <c r="H29" s="285"/>
      <c r="I29" s="285"/>
      <c r="J29" s="285"/>
      <c r="K29" s="176"/>
      <c r="L29" s="17"/>
      <c r="M29" s="60"/>
    </row>
    <row r="30" spans="2:35" ht="13.8" thickBot="1" x14ac:dyDescent="0.3">
      <c r="B30" s="87"/>
      <c r="C30" s="88"/>
      <c r="D30" s="88"/>
      <c r="E30" s="115"/>
      <c r="F30" s="116"/>
      <c r="G30" s="116"/>
      <c r="H30" s="116"/>
      <c r="I30" s="116"/>
      <c r="J30" s="116"/>
      <c r="K30" s="212"/>
      <c r="L30" s="11"/>
    </row>
    <row r="31" spans="2:35" ht="14.4" thickBot="1" x14ac:dyDescent="0.3">
      <c r="B31" s="33"/>
      <c r="C31" s="117"/>
      <c r="D31" s="117"/>
      <c r="E31" s="117"/>
      <c r="F31" s="117"/>
      <c r="G31" s="117"/>
      <c r="H31" s="117"/>
      <c r="I31" s="117"/>
      <c r="J31" s="117"/>
      <c r="K31" s="213"/>
      <c r="L31" s="117"/>
    </row>
    <row r="32" spans="2:35" x14ac:dyDescent="0.25">
      <c r="B32" s="2"/>
      <c r="C32" s="3"/>
      <c r="D32" s="3"/>
      <c r="E32" s="3"/>
      <c r="F32" s="3"/>
      <c r="G32" s="3"/>
      <c r="H32" s="3"/>
      <c r="I32" s="3"/>
      <c r="J32" s="3"/>
      <c r="K32" s="3"/>
      <c r="L32" s="4"/>
    </row>
    <row r="33" spans="2:14" ht="13.8" x14ac:dyDescent="0.25">
      <c r="B33" s="5"/>
      <c r="C33" s="65"/>
      <c r="D33" s="152"/>
      <c r="E33" s="291" t="s">
        <v>418</v>
      </c>
      <c r="F33" s="291"/>
      <c r="G33" s="291"/>
      <c r="H33" s="291"/>
      <c r="I33" s="291"/>
      <c r="J33" s="291"/>
      <c r="K33" s="291"/>
      <c r="L33" s="78"/>
      <c r="N33" s="92"/>
    </row>
    <row r="34" spans="2:14" x14ac:dyDescent="0.25">
      <c r="B34" s="5"/>
      <c r="C34" s="65"/>
      <c r="D34" s="162"/>
      <c r="E34" s="292" t="s">
        <v>177</v>
      </c>
      <c r="F34" s="292"/>
      <c r="G34" s="292"/>
      <c r="H34" s="292"/>
      <c r="I34" s="292"/>
      <c r="J34" s="292"/>
      <c r="K34" s="292"/>
      <c r="L34" s="78"/>
      <c r="N34" s="92"/>
    </row>
    <row r="35" spans="2:14" x14ac:dyDescent="0.25">
      <c r="B35" s="5"/>
      <c r="C35" s="65"/>
      <c r="D35" s="65"/>
      <c r="E35" s="65"/>
      <c r="F35" s="65"/>
      <c r="G35" s="153"/>
      <c r="H35" s="153"/>
      <c r="I35" s="153"/>
      <c r="J35" s="153"/>
      <c r="K35" s="153"/>
      <c r="L35" s="78"/>
    </row>
    <row r="36" spans="2:14" ht="15" customHeight="1" x14ac:dyDescent="0.25">
      <c r="B36" s="5"/>
      <c r="C36" s="65"/>
      <c r="D36" s="111"/>
      <c r="E36" s="293" t="s">
        <v>420</v>
      </c>
      <c r="F36" s="293"/>
      <c r="G36" s="293"/>
      <c r="H36" s="293"/>
      <c r="I36" s="293"/>
      <c r="J36" s="293"/>
      <c r="K36" s="293"/>
      <c r="L36" s="78"/>
    </row>
    <row r="37" spans="2:14" x14ac:dyDescent="0.25">
      <c r="B37" s="5"/>
      <c r="C37" s="65"/>
      <c r="D37" s="155"/>
      <c r="E37" s="303"/>
      <c r="F37" s="303"/>
      <c r="G37" s="303"/>
      <c r="H37" s="303"/>
      <c r="I37" s="303"/>
      <c r="J37" s="303"/>
      <c r="K37" s="303"/>
      <c r="L37" s="78"/>
    </row>
    <row r="38" spans="2:14" x14ac:dyDescent="0.25">
      <c r="B38" s="5"/>
      <c r="C38" s="65"/>
      <c r="D38" s="65"/>
      <c r="E38" s="65"/>
      <c r="F38" s="65"/>
      <c r="G38" s="7"/>
      <c r="H38" s="7"/>
      <c r="I38" s="7"/>
      <c r="J38" s="7"/>
      <c r="K38" s="7"/>
      <c r="L38" s="78"/>
    </row>
    <row r="39" spans="2:14" ht="13.8" thickBot="1" x14ac:dyDescent="0.3">
      <c r="B39" s="5"/>
      <c r="C39" s="8" t="s">
        <v>37</v>
      </c>
      <c r="D39" s="8" t="s">
        <v>38</v>
      </c>
      <c r="E39" s="8">
        <v>2015</v>
      </c>
      <c r="F39" s="8">
        <v>2016</v>
      </c>
      <c r="G39" s="8">
        <v>2017</v>
      </c>
      <c r="H39" s="8">
        <v>2018</v>
      </c>
      <c r="I39" s="8">
        <v>2019</v>
      </c>
      <c r="J39" s="8">
        <v>2020</v>
      </c>
      <c r="K39" s="8">
        <v>2021</v>
      </c>
      <c r="L39" s="78"/>
    </row>
    <row r="40" spans="2:14" ht="13.8" thickBot="1" x14ac:dyDescent="0.3">
      <c r="B40" s="5"/>
      <c r="C40" s="7" t="s">
        <v>10</v>
      </c>
      <c r="D40" s="7" t="s">
        <v>166</v>
      </c>
      <c r="E40" s="114">
        <v>8212.9019670514281</v>
      </c>
      <c r="F40" s="114">
        <v>9527.7475714527536</v>
      </c>
      <c r="G40" s="114">
        <v>11252.33630781749</v>
      </c>
      <c r="H40" s="114">
        <v>13265.509893331302</v>
      </c>
      <c r="I40" s="114">
        <v>15259.059318519085</v>
      </c>
      <c r="J40" s="114">
        <v>17677.341009319069</v>
      </c>
      <c r="K40" s="114">
        <v>20042.404362159381</v>
      </c>
      <c r="L40" s="78"/>
    </row>
    <row r="41" spans="2:14" ht="13.8" thickBot="1" x14ac:dyDescent="0.3">
      <c r="B41" s="5"/>
      <c r="C41" s="7" t="s">
        <v>10</v>
      </c>
      <c r="D41" s="7" t="s">
        <v>167</v>
      </c>
      <c r="E41" s="114">
        <v>114980.62753871997</v>
      </c>
      <c r="F41" s="114">
        <v>133388.46600033855</v>
      </c>
      <c r="G41" s="114">
        <v>157532.7083094448</v>
      </c>
      <c r="H41" s="114">
        <v>185717.13850663821</v>
      </c>
      <c r="I41" s="114">
        <v>213626.83045926713</v>
      </c>
      <c r="J41" s="114">
        <v>247482.77413046701</v>
      </c>
      <c r="K41" s="114">
        <v>280593.66107023129</v>
      </c>
      <c r="L41" s="78"/>
    </row>
    <row r="42" spans="2:14" ht="13.8" thickBot="1" x14ac:dyDescent="0.3">
      <c r="B42" s="5"/>
      <c r="C42" s="7" t="s">
        <v>10</v>
      </c>
      <c r="D42" s="7" t="s">
        <v>168</v>
      </c>
      <c r="E42" s="114">
        <v>41064.509835257086</v>
      </c>
      <c r="F42" s="114">
        <v>47638.737857263717</v>
      </c>
      <c r="G42" s="114">
        <v>56261.681539087382</v>
      </c>
      <c r="H42" s="114">
        <v>66327.549466656448</v>
      </c>
      <c r="I42" s="114">
        <v>76295.296592595376</v>
      </c>
      <c r="J42" s="114">
        <v>88386.705046595307</v>
      </c>
      <c r="K42" s="114">
        <v>100212.02181079687</v>
      </c>
      <c r="L42" s="78"/>
    </row>
    <row r="43" spans="2:14" ht="13.8" thickBot="1" x14ac:dyDescent="0.3">
      <c r="B43" s="5"/>
      <c r="C43" s="7" t="s">
        <v>7</v>
      </c>
      <c r="D43" s="7" t="s">
        <v>45</v>
      </c>
      <c r="E43" s="114">
        <v>22246.958777512791</v>
      </c>
      <c r="F43" s="114">
        <v>20605.685679937771</v>
      </c>
      <c r="G43" s="114">
        <v>20895.285327053785</v>
      </c>
      <c r="H43" s="114">
        <v>21139.54763469594</v>
      </c>
      <c r="I43" s="114">
        <v>21355.893386747324</v>
      </c>
      <c r="J43" s="114">
        <v>21577.603396801551</v>
      </c>
      <c r="K43" s="114">
        <v>21790.695151548924</v>
      </c>
      <c r="L43" s="78"/>
    </row>
    <row r="44" spans="2:14" ht="13.8" thickBot="1" x14ac:dyDescent="0.3">
      <c r="B44" s="5"/>
      <c r="C44" s="7" t="s">
        <v>50</v>
      </c>
      <c r="D44" s="7" t="s">
        <v>39</v>
      </c>
      <c r="E44" s="114">
        <v>272894.90639001352</v>
      </c>
      <c r="F44" s="114">
        <v>256011.30770479285</v>
      </c>
      <c r="G44" s="114">
        <v>239129.59623562027</v>
      </c>
      <c r="H44" s="114">
        <v>222325.36657486286</v>
      </c>
      <c r="I44" s="114">
        <v>205474.57448052082</v>
      </c>
      <c r="J44" s="114">
        <v>186907.12042329059</v>
      </c>
      <c r="K44" s="114">
        <v>168230.1219109149</v>
      </c>
      <c r="L44" s="78"/>
    </row>
    <row r="45" spans="2:14" ht="13.8" thickBot="1" x14ac:dyDescent="0.3">
      <c r="B45" s="5"/>
      <c r="C45" s="7" t="s">
        <v>50</v>
      </c>
      <c r="D45" s="7" t="s">
        <v>40</v>
      </c>
      <c r="E45" s="114">
        <v>110615.03179487529</v>
      </c>
      <c r="F45" s="114">
        <v>105198.36101656155</v>
      </c>
      <c r="G45" s="114">
        <v>98884.857911380881</v>
      </c>
      <c r="H45" s="114">
        <v>92221.151671429383</v>
      </c>
      <c r="I45" s="114">
        <v>85574.548898174267</v>
      </c>
      <c r="J45" s="114">
        <v>78190.203663966866</v>
      </c>
      <c r="K45" s="114">
        <v>70802.88824782196</v>
      </c>
      <c r="L45" s="78"/>
    </row>
    <row r="46" spans="2:14" ht="13.8" thickBot="1" x14ac:dyDescent="0.3">
      <c r="B46" s="5"/>
      <c r="C46" s="7" t="s">
        <v>50</v>
      </c>
      <c r="D46" s="7" t="s">
        <v>41</v>
      </c>
      <c r="E46" s="114">
        <v>124466.65947059714</v>
      </c>
      <c r="F46" s="114">
        <v>147628.77984709403</v>
      </c>
      <c r="G46" s="114">
        <v>168564.3782321504</v>
      </c>
      <c r="H46" s="114">
        <v>186344.66606936578</v>
      </c>
      <c r="I46" s="114">
        <v>202761.76441485912</v>
      </c>
      <c r="J46" s="114">
        <v>222966.19285292824</v>
      </c>
      <c r="K46" s="114">
        <v>237288.43594203467</v>
      </c>
      <c r="L46" s="78"/>
    </row>
    <row r="47" spans="2:14" ht="13.8" thickBot="1" x14ac:dyDescent="0.3">
      <c r="B47" s="5"/>
      <c r="C47" s="7" t="s">
        <v>50</v>
      </c>
      <c r="D47" s="7" t="s">
        <v>42</v>
      </c>
      <c r="E47" s="114">
        <v>89025.562993132378</v>
      </c>
      <c r="F47" s="114">
        <v>108939.27845333086</v>
      </c>
      <c r="G47" s="114">
        <v>126688.1493228194</v>
      </c>
      <c r="H47" s="114">
        <v>147026.95949838249</v>
      </c>
      <c r="I47" s="114">
        <v>172924.57199532675</v>
      </c>
      <c r="J47" s="114">
        <v>207526.2166549963</v>
      </c>
      <c r="K47" s="114">
        <v>241925.24233967345</v>
      </c>
      <c r="L47" s="78"/>
    </row>
    <row r="48" spans="2:14" ht="13.8" thickBot="1" x14ac:dyDescent="0.3">
      <c r="B48" s="86"/>
      <c r="C48" s="7" t="s">
        <v>50</v>
      </c>
      <c r="D48" s="7" t="s">
        <v>43</v>
      </c>
      <c r="E48" s="114">
        <v>112147.21269256507</v>
      </c>
      <c r="F48" s="114">
        <v>117158.24652739316</v>
      </c>
      <c r="G48" s="114">
        <v>122274.51038576823</v>
      </c>
      <c r="H48" s="114">
        <v>128313.269533111</v>
      </c>
      <c r="I48" s="114">
        <v>136251.78247433907</v>
      </c>
      <c r="J48" s="114">
        <v>145319.81293270341</v>
      </c>
      <c r="K48" s="114">
        <v>154973.00163461003</v>
      </c>
      <c r="L48" s="6"/>
    </row>
    <row r="49" spans="2:14" ht="13.8" thickBot="1" x14ac:dyDescent="0.3">
      <c r="B49" s="86"/>
      <c r="C49" s="7" t="s">
        <v>50</v>
      </c>
      <c r="D49" s="7" t="s">
        <v>169</v>
      </c>
      <c r="E49" s="114">
        <v>1120.8710411628974</v>
      </c>
      <c r="F49" s="114">
        <v>1601.2315505724787</v>
      </c>
      <c r="G49" s="114">
        <v>1958.5147968032079</v>
      </c>
      <c r="H49" s="114">
        <v>2360.2305427269207</v>
      </c>
      <c r="I49" s="114">
        <v>2691.2701807616127</v>
      </c>
      <c r="J49" s="114">
        <v>2923.7889655621902</v>
      </c>
      <c r="K49" s="114">
        <v>3095.3649492478171</v>
      </c>
      <c r="L49" s="6"/>
    </row>
    <row r="50" spans="2:14" ht="13.8" thickBot="1" x14ac:dyDescent="0.3">
      <c r="B50" s="86"/>
      <c r="C50" s="7" t="s">
        <v>50</v>
      </c>
      <c r="D50" s="7" t="s">
        <v>330</v>
      </c>
      <c r="E50" s="114">
        <v>3073.786733054028</v>
      </c>
      <c r="F50" s="114">
        <v>3073.786733054028</v>
      </c>
      <c r="G50" s="114">
        <v>11746.382737920329</v>
      </c>
      <c r="H50" s="114">
        <v>20370.886137904799</v>
      </c>
      <c r="I50" s="114">
        <v>29506.992035412302</v>
      </c>
      <c r="J50" s="114">
        <v>43143.097310336285</v>
      </c>
      <c r="K50" s="114">
        <v>60512.414262006161</v>
      </c>
      <c r="L50" s="6"/>
    </row>
    <row r="51" spans="2:14" ht="13.8" thickBot="1" x14ac:dyDescent="0.3">
      <c r="B51" s="86"/>
      <c r="C51" s="7" t="s">
        <v>170</v>
      </c>
      <c r="D51" s="7" t="s">
        <v>45</v>
      </c>
      <c r="E51" s="114">
        <v>397228.81346929714</v>
      </c>
      <c r="F51" s="114">
        <v>375476.65044663561</v>
      </c>
      <c r="G51" s="114">
        <v>353072.12665345776</v>
      </c>
      <c r="H51" s="114">
        <v>329999.12728136091</v>
      </c>
      <c r="I51" s="114">
        <v>306285.4135138655</v>
      </c>
      <c r="J51" s="114">
        <v>281918.53325064247</v>
      </c>
      <c r="K51" s="114">
        <v>256956.79585524576</v>
      </c>
      <c r="L51" s="6"/>
    </row>
    <row r="52" spans="2:14" ht="13.8" thickBot="1" x14ac:dyDescent="0.3">
      <c r="B52" s="86"/>
      <c r="C52" s="7" t="s">
        <v>171</v>
      </c>
      <c r="D52" s="7" t="s">
        <v>45</v>
      </c>
      <c r="E52" s="114">
        <v>2178585.5826767329</v>
      </c>
      <c r="F52" s="114">
        <v>2166348.0000019465</v>
      </c>
      <c r="G52" s="114">
        <v>2152626.4074228969</v>
      </c>
      <c r="H52" s="114">
        <v>2150964.9942953023</v>
      </c>
      <c r="I52" s="114">
        <v>2149985.1806605905</v>
      </c>
      <c r="J52" s="114">
        <v>2159724.9600658622</v>
      </c>
      <c r="K52" s="114">
        <v>2169657.4851593319</v>
      </c>
      <c r="L52" s="6"/>
    </row>
    <row r="53" spans="2:14" ht="13.8" thickBot="1" x14ac:dyDescent="0.3">
      <c r="B53" s="86"/>
      <c r="C53" s="7" t="s">
        <v>110</v>
      </c>
      <c r="D53" s="7" t="s">
        <v>45</v>
      </c>
      <c r="E53" s="114">
        <v>2026022.9666718319</v>
      </c>
      <c r="F53" s="114">
        <v>1995128.3368292009</v>
      </c>
      <c r="G53" s="114">
        <v>1951252.2867255923</v>
      </c>
      <c r="H53" s="114">
        <v>1890268.5364752549</v>
      </c>
      <c r="I53" s="114">
        <v>1823666.3194779975</v>
      </c>
      <c r="J53" s="114">
        <v>1721684.9109569762</v>
      </c>
      <c r="K53" s="114">
        <v>1624681.3554399635</v>
      </c>
      <c r="L53" s="6"/>
    </row>
    <row r="54" spans="2:14" ht="13.8" thickBot="1" x14ac:dyDescent="0.3">
      <c r="B54" s="86"/>
      <c r="C54" s="7" t="s">
        <v>172</v>
      </c>
      <c r="D54" s="7" t="s">
        <v>45</v>
      </c>
      <c r="E54" s="114">
        <v>14484.583440132184</v>
      </c>
      <c r="F54" s="114">
        <v>11147.753585137036</v>
      </c>
      <c r="G54" s="114">
        <v>9434.5422096749444</v>
      </c>
      <c r="H54" s="114">
        <v>7630.2248492420122</v>
      </c>
      <c r="I54" s="114">
        <v>5317.0548540648233</v>
      </c>
      <c r="J54" s="114">
        <v>4248.6863953696611</v>
      </c>
      <c r="K54" s="114">
        <v>1617.4532330066631</v>
      </c>
      <c r="L54" s="6"/>
      <c r="N54" s="96"/>
    </row>
    <row r="55" spans="2:14" s="56" customFormat="1" ht="13.8" thickBot="1" x14ac:dyDescent="0.3">
      <c r="B55" s="87"/>
      <c r="C55" s="88"/>
      <c r="D55" s="88"/>
      <c r="E55" s="115"/>
      <c r="F55" s="116"/>
      <c r="G55" s="116"/>
      <c r="H55" s="116"/>
      <c r="I55" s="116"/>
      <c r="J55" s="116"/>
      <c r="K55" s="212"/>
      <c r="L55" s="11"/>
      <c r="M55" s="60"/>
    </row>
    <row r="56" spans="2:14" s="56" customFormat="1" ht="14.4" thickBot="1" x14ac:dyDescent="0.3">
      <c r="B56" s="33"/>
      <c r="C56" s="117"/>
      <c r="D56" s="117"/>
      <c r="E56" s="117"/>
      <c r="F56" s="117"/>
      <c r="G56" s="117"/>
      <c r="H56" s="117"/>
      <c r="I56" s="117"/>
      <c r="J56" s="117"/>
      <c r="K56" s="213"/>
      <c r="L56" s="117"/>
      <c r="M56" s="60"/>
    </row>
    <row r="57" spans="2:14" s="56" customFormat="1" x14ac:dyDescent="0.25">
      <c r="B57" s="2"/>
      <c r="C57" s="3"/>
      <c r="D57" s="3"/>
      <c r="E57" s="3"/>
      <c r="F57" s="3"/>
      <c r="G57" s="3"/>
      <c r="H57" s="3"/>
      <c r="I57" s="3"/>
      <c r="J57" s="3"/>
      <c r="K57" s="3"/>
      <c r="L57" s="4"/>
      <c r="M57" s="60"/>
    </row>
    <row r="58" spans="2:14" ht="13.8" x14ac:dyDescent="0.25">
      <c r="B58" s="5"/>
      <c r="C58" s="65"/>
      <c r="D58" s="152"/>
      <c r="E58" s="291" t="s">
        <v>419</v>
      </c>
      <c r="F58" s="291"/>
      <c r="G58" s="291"/>
      <c r="H58" s="291"/>
      <c r="I58" s="291"/>
      <c r="J58" s="291"/>
      <c r="K58" s="291"/>
      <c r="L58" s="78"/>
    </row>
    <row r="59" spans="2:14" x14ac:dyDescent="0.25">
      <c r="B59" s="5"/>
      <c r="C59" s="65"/>
      <c r="D59" s="162"/>
      <c r="E59" s="292" t="s">
        <v>177</v>
      </c>
      <c r="F59" s="292"/>
      <c r="G59" s="292"/>
      <c r="H59" s="292"/>
      <c r="I59" s="292"/>
      <c r="J59" s="292"/>
      <c r="K59" s="292"/>
      <c r="L59" s="78"/>
    </row>
    <row r="60" spans="2:14" x14ac:dyDescent="0.25">
      <c r="B60" s="5"/>
      <c r="C60" s="65"/>
      <c r="D60" s="65"/>
      <c r="E60" s="65"/>
      <c r="F60" s="65"/>
      <c r="G60" s="249"/>
      <c r="H60" s="249"/>
      <c r="I60" s="249"/>
      <c r="J60" s="249"/>
      <c r="K60" s="249"/>
      <c r="L60" s="78"/>
    </row>
    <row r="61" spans="2:14" x14ac:dyDescent="0.25">
      <c r="B61" s="5"/>
      <c r="C61" s="65"/>
      <c r="D61" s="111"/>
      <c r="E61" s="293" t="s">
        <v>421</v>
      </c>
      <c r="F61" s="293"/>
      <c r="G61" s="293"/>
      <c r="H61" s="293"/>
      <c r="I61" s="293"/>
      <c r="J61" s="293"/>
      <c r="K61" s="293"/>
      <c r="L61" s="78"/>
    </row>
    <row r="62" spans="2:14" x14ac:dyDescent="0.25">
      <c r="B62" s="5"/>
      <c r="C62" s="65"/>
      <c r="D62" s="111"/>
      <c r="E62" s="166"/>
      <c r="F62" s="166"/>
      <c r="G62" s="166"/>
      <c r="H62" s="166"/>
      <c r="I62" s="166"/>
      <c r="J62" s="166"/>
      <c r="K62" s="166"/>
      <c r="L62" s="78"/>
    </row>
    <row r="63" spans="2:14" x14ac:dyDescent="0.25">
      <c r="B63" s="5"/>
      <c r="C63" s="65"/>
      <c r="D63" s="252"/>
      <c r="E63" s="303"/>
      <c r="F63" s="303"/>
      <c r="G63" s="303"/>
      <c r="H63" s="303"/>
      <c r="I63" s="303"/>
      <c r="J63" s="303"/>
      <c r="K63" s="303"/>
      <c r="L63" s="78"/>
    </row>
    <row r="64" spans="2:14" ht="13.8" thickBot="1" x14ac:dyDescent="0.3">
      <c r="B64" s="5"/>
      <c r="C64" s="152" t="s">
        <v>37</v>
      </c>
      <c r="D64" s="152" t="s">
        <v>38</v>
      </c>
      <c r="E64" s="152">
        <v>2015</v>
      </c>
      <c r="F64" s="152">
        <v>2016</v>
      </c>
      <c r="G64" s="152">
        <v>2017</v>
      </c>
      <c r="H64" s="152">
        <v>2018</v>
      </c>
      <c r="I64" s="152">
        <v>2019</v>
      </c>
      <c r="J64" s="152">
        <v>2020</v>
      </c>
      <c r="K64" s="152">
        <v>2021</v>
      </c>
      <c r="L64" s="78"/>
    </row>
    <row r="65" spans="2:13" ht="13.8" thickBot="1" x14ac:dyDescent="0.3">
      <c r="B65" s="5"/>
      <c r="C65" s="249" t="s">
        <v>10</v>
      </c>
      <c r="D65" s="249" t="s">
        <v>166</v>
      </c>
      <c r="E65" s="114">
        <v>2414.1538506827701</v>
      </c>
      <c r="F65" s="114">
        <v>2717.0040989622198</v>
      </c>
      <c r="G65" s="114">
        <v>3038.9546664122799</v>
      </c>
      <c r="H65" s="114">
        <v>3378.0918519158699</v>
      </c>
      <c r="I65" s="114">
        <v>3734.7899624742299</v>
      </c>
      <c r="J65" s="114">
        <v>4051.1924449667899</v>
      </c>
      <c r="K65" s="114">
        <v>4420.8132654190404</v>
      </c>
      <c r="L65" s="78"/>
    </row>
    <row r="66" spans="2:13" ht="13.8" thickBot="1" x14ac:dyDescent="0.3">
      <c r="B66" s="5"/>
      <c r="C66" s="249" t="s">
        <v>10</v>
      </c>
      <c r="D66" s="249" t="s">
        <v>167</v>
      </c>
      <c r="E66" s="114">
        <v>33798.153909558801</v>
      </c>
      <c r="F66" s="114">
        <v>38038.057385471002</v>
      </c>
      <c r="G66" s="114">
        <v>42545.365329771899</v>
      </c>
      <c r="H66" s="114">
        <v>47293.285926822202</v>
      </c>
      <c r="I66" s="114">
        <v>52287.0594746391</v>
      </c>
      <c r="J66" s="114">
        <v>56716.694229535096</v>
      </c>
      <c r="K66" s="114">
        <v>61891.3857158666</v>
      </c>
      <c r="L66" s="78"/>
    </row>
    <row r="67" spans="2:13" ht="13.8" thickBot="1" x14ac:dyDescent="0.3">
      <c r="B67" s="5"/>
      <c r="C67" s="249" t="s">
        <v>10</v>
      </c>
      <c r="D67" s="249" t="s">
        <v>168</v>
      </c>
      <c r="E67" s="114">
        <v>12070.769253413901</v>
      </c>
      <c r="F67" s="114">
        <v>13585.0204948111</v>
      </c>
      <c r="G67" s="114">
        <v>15194.773332061401</v>
      </c>
      <c r="H67" s="114">
        <v>16890.459259579398</v>
      </c>
      <c r="I67" s="114">
        <v>18673.949812371098</v>
      </c>
      <c r="J67" s="114">
        <v>20255.9622248339</v>
      </c>
      <c r="K67" s="114">
        <v>22104.066327095199</v>
      </c>
      <c r="L67" s="78"/>
    </row>
    <row r="68" spans="2:13" ht="13.8" thickBot="1" x14ac:dyDescent="0.3">
      <c r="B68" s="5"/>
      <c r="C68" s="249" t="s">
        <v>7</v>
      </c>
      <c r="D68" s="249" t="s">
        <v>45</v>
      </c>
      <c r="E68" s="114">
        <v>124.063367251572</v>
      </c>
      <c r="F68" s="114">
        <v>767.71564679756602</v>
      </c>
      <c r="G68" s="114">
        <v>1437.8301072639399</v>
      </c>
      <c r="H68" s="114">
        <v>2150.87359657653</v>
      </c>
      <c r="I68" s="114">
        <v>2878.4838767022002</v>
      </c>
      <c r="J68" s="114">
        <v>3633.4099651618499</v>
      </c>
      <c r="K68" s="114">
        <v>4355.9179887430901</v>
      </c>
      <c r="L68" s="78"/>
    </row>
    <row r="69" spans="2:13" ht="13.8" thickBot="1" x14ac:dyDescent="0.3">
      <c r="B69" s="5"/>
      <c r="C69" s="249" t="s">
        <v>50</v>
      </c>
      <c r="D69" s="249" t="s">
        <v>39</v>
      </c>
      <c r="E69" s="114">
        <v>9.3872392406583707</v>
      </c>
      <c r="F69" s="114">
        <v>15.9917189389874</v>
      </c>
      <c r="G69" s="114">
        <v>24.084496528370799</v>
      </c>
      <c r="H69" s="114">
        <v>42.976048647799097</v>
      </c>
      <c r="I69" s="114">
        <v>55.455972107877997</v>
      </c>
      <c r="J69" s="114">
        <v>70.037580941184004</v>
      </c>
      <c r="K69" s="114">
        <v>75.4593167184007</v>
      </c>
      <c r="L69" s="78"/>
    </row>
    <row r="70" spans="2:13" ht="13.8" thickBot="1" x14ac:dyDescent="0.3">
      <c r="B70" s="5"/>
      <c r="C70" s="249" t="s">
        <v>50</v>
      </c>
      <c r="D70" s="249" t="s">
        <v>40</v>
      </c>
      <c r="E70" s="114">
        <v>12781.906492579999</v>
      </c>
      <c r="F70" s="114">
        <v>13089.3108457902</v>
      </c>
      <c r="G70" s="114">
        <v>13179.2411766032</v>
      </c>
      <c r="H70" s="114">
        <v>13183.6431344762</v>
      </c>
      <c r="I70" s="114">
        <v>13192.025408284</v>
      </c>
      <c r="J70" s="114">
        <v>13192.5691901184</v>
      </c>
      <c r="K70" s="114">
        <v>13192.5691901184</v>
      </c>
      <c r="L70" s="78"/>
    </row>
    <row r="71" spans="2:13" ht="13.8" thickBot="1" x14ac:dyDescent="0.3">
      <c r="B71" s="5"/>
      <c r="C71" s="249" t="s">
        <v>50</v>
      </c>
      <c r="D71" s="249" t="s">
        <v>41</v>
      </c>
      <c r="E71" s="114">
        <v>18177.717263852399</v>
      </c>
      <c r="F71" s="114">
        <v>25275.494871771301</v>
      </c>
      <c r="G71" s="114">
        <v>31881.915327655701</v>
      </c>
      <c r="H71" s="114">
        <v>38161.308233465599</v>
      </c>
      <c r="I71" s="114">
        <v>43727.138041826998</v>
      </c>
      <c r="J71" s="114">
        <v>48642.925824734099</v>
      </c>
      <c r="K71" s="114">
        <v>52993.214685812403</v>
      </c>
      <c r="L71" s="78"/>
    </row>
    <row r="72" spans="2:13" ht="13.8" thickBot="1" x14ac:dyDescent="0.3">
      <c r="B72" s="5"/>
      <c r="C72" s="249" t="s">
        <v>50</v>
      </c>
      <c r="D72" s="249" t="s">
        <v>42</v>
      </c>
      <c r="E72" s="114">
        <v>6082.9231602689097</v>
      </c>
      <c r="F72" s="114">
        <v>11962.2460832571</v>
      </c>
      <c r="G72" s="114">
        <v>17355.990616715801</v>
      </c>
      <c r="H72" s="114">
        <v>23845.943840783399</v>
      </c>
      <c r="I72" s="114">
        <v>31327.123214220999</v>
      </c>
      <c r="J72" s="114">
        <v>38524.619574238503</v>
      </c>
      <c r="K72" s="114">
        <v>46638.926031126699</v>
      </c>
      <c r="L72" s="78"/>
    </row>
    <row r="73" spans="2:13" ht="13.8" thickBot="1" x14ac:dyDescent="0.3">
      <c r="B73" s="5"/>
      <c r="C73" s="249" t="s">
        <v>50</v>
      </c>
      <c r="D73" s="249" t="s">
        <v>43</v>
      </c>
      <c r="E73" s="114">
        <v>18224.635749513702</v>
      </c>
      <c r="F73" s="114">
        <v>20942.330659877</v>
      </c>
      <c r="G73" s="114">
        <v>23706.650674716198</v>
      </c>
      <c r="H73" s="114">
        <v>26925.9491991576</v>
      </c>
      <c r="I73" s="114">
        <v>30424.151468268301</v>
      </c>
      <c r="J73" s="114">
        <v>33332.8405004331</v>
      </c>
      <c r="K73" s="114">
        <v>36750.426780174297</v>
      </c>
      <c r="L73" s="78"/>
    </row>
    <row r="74" spans="2:13" ht="13.8" thickBot="1" x14ac:dyDescent="0.3">
      <c r="B74" s="86"/>
      <c r="C74" s="249" t="s">
        <v>50</v>
      </c>
      <c r="D74" s="249" t="s">
        <v>169</v>
      </c>
      <c r="E74" s="114">
        <v>11014.7035545573</v>
      </c>
      <c r="F74" s="114">
        <v>11136.634890188099</v>
      </c>
      <c r="G74" s="114">
        <v>11229.332308103199</v>
      </c>
      <c r="H74" s="114">
        <v>11340.8485742187</v>
      </c>
      <c r="I74" s="114">
        <v>11428.163926383</v>
      </c>
      <c r="J74" s="114">
        <v>11474.9291641408</v>
      </c>
      <c r="K74" s="114">
        <v>11515.280632739599</v>
      </c>
      <c r="L74" s="6"/>
    </row>
    <row r="75" spans="2:13" ht="13.8" thickBot="1" x14ac:dyDescent="0.3">
      <c r="B75" s="86"/>
      <c r="C75" s="249" t="s">
        <v>50</v>
      </c>
      <c r="D75" s="249" t="s">
        <v>330</v>
      </c>
      <c r="E75" s="114">
        <v>250.54645282050001</v>
      </c>
      <c r="F75" s="114">
        <v>250.54645282050001</v>
      </c>
      <c r="G75" s="114">
        <v>2376.3611188867499</v>
      </c>
      <c r="H75" s="114">
        <v>4652.1733392188398</v>
      </c>
      <c r="I75" s="114">
        <v>6918.8798814041902</v>
      </c>
      <c r="J75" s="114">
        <v>9415.3822830995996</v>
      </c>
      <c r="K75" s="114">
        <v>13018.9978594483</v>
      </c>
      <c r="L75" s="6"/>
    </row>
    <row r="76" spans="2:13" ht="13.8" thickBot="1" x14ac:dyDescent="0.3">
      <c r="B76" s="86"/>
      <c r="C76" s="249" t="s">
        <v>170</v>
      </c>
      <c r="D76" s="249" t="s">
        <v>45</v>
      </c>
      <c r="E76" s="114">
        <v>813.39724652224004</v>
      </c>
      <c r="F76" s="114">
        <v>1442.39588900585</v>
      </c>
      <c r="G76" s="114">
        <v>2097.2598106874002</v>
      </c>
      <c r="H76" s="114">
        <v>2794.10381996962</v>
      </c>
      <c r="I76" s="114">
        <v>3505.1667333319101</v>
      </c>
      <c r="J76" s="114">
        <v>4242.9006511034504</v>
      </c>
      <c r="K76" s="114">
        <v>4948.9962097302496</v>
      </c>
      <c r="L76" s="6"/>
    </row>
    <row r="77" spans="2:13" ht="13.8" thickBot="1" x14ac:dyDescent="0.3">
      <c r="B77" s="86"/>
      <c r="C77" s="249" t="s">
        <v>171</v>
      </c>
      <c r="D77" s="249" t="s">
        <v>45</v>
      </c>
      <c r="E77" s="114">
        <v>127448.328531462</v>
      </c>
      <c r="F77" s="114">
        <v>164452.422691138</v>
      </c>
      <c r="G77" s="114">
        <v>203133.06090710699</v>
      </c>
      <c r="H77" s="114">
        <v>244065.95760016699</v>
      </c>
      <c r="I77" s="114">
        <v>286204.746609225</v>
      </c>
      <c r="J77" s="114">
        <v>328572.586875421</v>
      </c>
      <c r="K77" s="114">
        <v>370747.68145341799</v>
      </c>
      <c r="L77" s="6"/>
    </row>
    <row r="78" spans="2:13" ht="13.8" thickBot="1" x14ac:dyDescent="0.3">
      <c r="B78" s="86"/>
      <c r="C78" s="249" t="s">
        <v>110</v>
      </c>
      <c r="D78" s="249" t="s">
        <v>45</v>
      </c>
      <c r="E78" s="114">
        <v>83119.596113679698</v>
      </c>
      <c r="F78" s="114">
        <v>89881.243185773797</v>
      </c>
      <c r="G78" s="114">
        <v>97052.346828136797</v>
      </c>
      <c r="H78" s="114">
        <v>104491.69259730099</v>
      </c>
      <c r="I78" s="114">
        <v>112396.116466996</v>
      </c>
      <c r="J78" s="114">
        <v>119451.353063922</v>
      </c>
      <c r="K78" s="114">
        <v>127581.394001611</v>
      </c>
      <c r="L78" s="6"/>
    </row>
    <row r="79" spans="2:13" ht="13.8" thickBot="1" x14ac:dyDescent="0.3">
      <c r="B79" s="86"/>
      <c r="C79" s="249" t="s">
        <v>172</v>
      </c>
      <c r="D79" s="249" t="s">
        <v>45</v>
      </c>
      <c r="E79" s="114">
        <v>76.156175559703797</v>
      </c>
      <c r="F79" s="114">
        <v>4943.5021878519101</v>
      </c>
      <c r="G79" s="114">
        <v>10178.8924555185</v>
      </c>
      <c r="H79" s="114">
        <v>15505.388708156001</v>
      </c>
      <c r="I79" s="114">
        <v>21340.737595537699</v>
      </c>
      <c r="J79" s="114">
        <v>25931.284946437401</v>
      </c>
      <c r="K79" s="114">
        <v>32084.697001004901</v>
      </c>
      <c r="L79" s="6"/>
    </row>
    <row r="80" spans="2:13" s="56" customFormat="1" ht="13.8" thickBot="1" x14ac:dyDescent="0.3">
      <c r="B80" s="87"/>
      <c r="C80" s="88"/>
      <c r="D80" s="88"/>
      <c r="E80" s="115"/>
      <c r="F80" s="116"/>
      <c r="G80" s="116"/>
      <c r="H80" s="116"/>
      <c r="I80" s="116"/>
      <c r="J80" s="116"/>
      <c r="K80" s="212"/>
      <c r="L80" s="11"/>
      <c r="M80" s="60"/>
    </row>
    <row r="82" spans="2:11" ht="13.8" x14ac:dyDescent="0.25">
      <c r="B82" s="200"/>
      <c r="C82" s="200"/>
      <c r="D82" s="200"/>
      <c r="E82" s="200"/>
      <c r="F82" s="200"/>
      <c r="G82" s="200"/>
      <c r="H82" s="200"/>
      <c r="I82" s="200"/>
      <c r="J82" s="200"/>
      <c r="K82" s="200"/>
    </row>
    <row r="83" spans="2:11" ht="13.8" x14ac:dyDescent="0.25">
      <c r="B83" s="200"/>
      <c r="C83" s="200"/>
      <c r="D83" s="200"/>
      <c r="E83" s="200"/>
      <c r="F83" s="200"/>
      <c r="G83" s="200"/>
      <c r="H83" s="200"/>
      <c r="I83" s="200"/>
      <c r="J83" s="200"/>
      <c r="K83" s="200"/>
    </row>
    <row r="84" spans="2:11" ht="13.8" x14ac:dyDescent="0.25">
      <c r="B84" s="200"/>
      <c r="C84" s="200"/>
      <c r="D84" s="200"/>
      <c r="E84" s="200"/>
      <c r="F84" s="200"/>
      <c r="G84" s="200"/>
      <c r="H84" s="200"/>
      <c r="I84" s="200"/>
      <c r="J84" s="200"/>
      <c r="K84" s="200"/>
    </row>
    <row r="85" spans="2:11" ht="13.8" x14ac:dyDescent="0.25">
      <c r="B85" s="200"/>
      <c r="C85" s="200"/>
      <c r="D85" s="200"/>
      <c r="E85" s="200"/>
      <c r="F85" s="200"/>
      <c r="G85" s="200"/>
      <c r="H85" s="200"/>
      <c r="I85" s="200"/>
      <c r="J85" s="200"/>
      <c r="K85" s="200"/>
    </row>
    <row r="86" spans="2:11" ht="13.8" x14ac:dyDescent="0.25">
      <c r="B86" s="200"/>
      <c r="C86" s="200"/>
      <c r="D86" s="200"/>
      <c r="E86" s="200"/>
      <c r="F86" s="200"/>
      <c r="G86" s="200"/>
      <c r="H86" s="200"/>
      <c r="I86" s="200"/>
      <c r="J86" s="200"/>
      <c r="K86" s="200"/>
    </row>
    <row r="87" spans="2:11" ht="13.8" x14ac:dyDescent="0.25">
      <c r="B87" s="200"/>
      <c r="C87" s="200"/>
      <c r="D87" s="200"/>
      <c r="E87" s="200"/>
      <c r="F87" s="200"/>
      <c r="G87" s="200"/>
      <c r="H87" s="200"/>
      <c r="I87" s="200"/>
      <c r="J87" s="200"/>
      <c r="K87" s="200"/>
    </row>
    <row r="88" spans="2:11" ht="13.8" x14ac:dyDescent="0.25">
      <c r="B88" s="200"/>
      <c r="C88" s="200"/>
      <c r="D88" s="200"/>
      <c r="E88" s="200"/>
      <c r="F88" s="200"/>
      <c r="G88" s="200"/>
      <c r="H88" s="200"/>
      <c r="I88" s="200"/>
      <c r="J88" s="200"/>
      <c r="K88" s="200"/>
    </row>
    <row r="89" spans="2:11" ht="13.8" x14ac:dyDescent="0.25">
      <c r="B89" s="200"/>
      <c r="C89" s="200"/>
      <c r="D89" s="200"/>
      <c r="E89" s="200"/>
      <c r="F89" s="200"/>
      <c r="G89" s="200"/>
      <c r="H89" s="200"/>
      <c r="I89" s="200"/>
      <c r="J89" s="200"/>
      <c r="K89" s="200"/>
    </row>
    <row r="90" spans="2:11" ht="13.8" x14ac:dyDescent="0.25">
      <c r="B90" s="200"/>
      <c r="C90" s="200"/>
      <c r="D90" s="200"/>
      <c r="E90" s="200"/>
      <c r="F90" s="200"/>
      <c r="G90" s="200"/>
      <c r="H90" s="200"/>
      <c r="I90" s="200"/>
      <c r="J90" s="200"/>
      <c r="K90" s="200"/>
    </row>
    <row r="91" spans="2:11" ht="13.8" x14ac:dyDescent="0.25">
      <c r="B91" s="200"/>
      <c r="C91" s="200"/>
      <c r="D91" s="200"/>
      <c r="E91" s="200"/>
      <c r="F91" s="200"/>
      <c r="G91" s="200"/>
      <c r="H91" s="200"/>
      <c r="I91" s="200"/>
      <c r="J91" s="200"/>
      <c r="K91" s="200"/>
    </row>
    <row r="92" spans="2:11" ht="13.8" x14ac:dyDescent="0.25">
      <c r="B92" s="200"/>
      <c r="C92" s="200"/>
      <c r="D92" s="200"/>
      <c r="E92" s="200"/>
      <c r="F92" s="200"/>
      <c r="G92" s="200"/>
      <c r="H92" s="200"/>
      <c r="I92" s="200"/>
      <c r="J92" s="200"/>
      <c r="K92" s="200"/>
    </row>
    <row r="93" spans="2:11" ht="13.8" x14ac:dyDescent="0.25">
      <c r="B93" s="200"/>
      <c r="C93" s="200"/>
      <c r="D93" s="200"/>
      <c r="E93" s="200"/>
      <c r="F93" s="200"/>
      <c r="G93" s="200"/>
      <c r="H93" s="200"/>
      <c r="I93" s="200"/>
      <c r="J93" s="200"/>
      <c r="K93" s="200"/>
    </row>
    <row r="94" spans="2:11" ht="13.8" x14ac:dyDescent="0.25">
      <c r="B94" s="200"/>
      <c r="C94" s="200"/>
      <c r="D94" s="200"/>
      <c r="E94" s="200"/>
      <c r="F94" s="200"/>
      <c r="G94" s="200"/>
      <c r="H94" s="200"/>
      <c r="I94" s="200"/>
      <c r="J94" s="200"/>
      <c r="K94" s="200"/>
    </row>
    <row r="95" spans="2:11" ht="13.8" x14ac:dyDescent="0.25">
      <c r="B95" s="200"/>
      <c r="C95" s="200"/>
      <c r="D95" s="200"/>
      <c r="E95" s="200"/>
      <c r="F95" s="200"/>
      <c r="G95" s="200"/>
      <c r="H95" s="200"/>
      <c r="I95" s="200"/>
      <c r="J95" s="200"/>
      <c r="K95" s="200"/>
    </row>
    <row r="96" spans="2:11" ht="13.8" x14ac:dyDescent="0.25">
      <c r="B96" s="200"/>
      <c r="C96" s="200"/>
      <c r="D96" s="200"/>
      <c r="E96" s="200"/>
      <c r="F96" s="200"/>
      <c r="G96" s="200"/>
      <c r="H96" s="200"/>
      <c r="I96" s="200"/>
      <c r="J96" s="200"/>
      <c r="K96" s="200"/>
    </row>
    <row r="97" spans="2:11" ht="13.8" x14ac:dyDescent="0.25">
      <c r="B97" s="200"/>
      <c r="C97" s="200"/>
      <c r="D97" s="200"/>
      <c r="E97" s="200"/>
      <c r="F97" s="200"/>
      <c r="G97" s="200"/>
      <c r="H97" s="200"/>
      <c r="I97" s="200"/>
      <c r="J97" s="200"/>
      <c r="K97" s="200"/>
    </row>
    <row r="98" spans="2:11" ht="13.8" x14ac:dyDescent="0.25">
      <c r="B98" s="200"/>
      <c r="C98" s="200"/>
      <c r="D98" s="200"/>
      <c r="E98" s="200"/>
      <c r="F98" s="200"/>
      <c r="G98" s="200"/>
      <c r="H98" s="200"/>
      <c r="I98" s="200"/>
      <c r="J98" s="200"/>
      <c r="K98" s="200"/>
    </row>
  </sheetData>
  <mergeCells count="13">
    <mergeCell ref="E58:K58"/>
    <mergeCell ref="E59:K59"/>
    <mergeCell ref="E61:K61"/>
    <mergeCell ref="E63:K63"/>
    <mergeCell ref="E4:K4"/>
    <mergeCell ref="E5:K5"/>
    <mergeCell ref="E7:K7"/>
    <mergeCell ref="E9:K9"/>
    <mergeCell ref="C29:J29"/>
    <mergeCell ref="E37:K37"/>
    <mergeCell ref="E33:K33"/>
    <mergeCell ref="E34:K34"/>
    <mergeCell ref="E36:K36"/>
  </mergeCells>
  <hyperlinks>
    <hyperlink ref="C1" location="TOC!A1" display="Back to Table of Contents"/>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sheetPr>
  <dimension ref="B1:AI102"/>
  <sheetViews>
    <sheetView showGridLines="0" workbookViewId="0"/>
  </sheetViews>
  <sheetFormatPr defaultColWidth="8.59765625" defaultRowHeight="13.2" x14ac:dyDescent="0.25"/>
  <cols>
    <col min="1" max="2" width="2.59765625" style="76" customWidth="1"/>
    <col min="3" max="5" width="18.796875" style="76" customWidth="1"/>
    <col min="6" max="11" width="10.796875" style="76" customWidth="1"/>
    <col min="12" max="12" width="2.59765625" style="76" customWidth="1"/>
    <col min="13" max="16384" width="8.59765625" style="76"/>
  </cols>
  <sheetData>
    <row r="1" spans="2:35" x14ac:dyDescent="0.25">
      <c r="C1" s="197" t="s">
        <v>241</v>
      </c>
    </row>
    <row r="2" spans="2:35" ht="13.8" thickBot="1" x14ac:dyDescent="0.3">
      <c r="C2" s="197"/>
    </row>
    <row r="3" spans="2:35" x14ac:dyDescent="0.25">
      <c r="B3" s="2"/>
      <c r="C3" s="3"/>
      <c r="D3" s="3"/>
      <c r="E3" s="3"/>
      <c r="F3" s="3"/>
      <c r="G3" s="3"/>
      <c r="H3" s="3"/>
      <c r="I3" s="3"/>
      <c r="J3" s="3"/>
      <c r="K3" s="3"/>
      <c r="L3" s="4"/>
      <c r="N3" s="77" t="s">
        <v>329</v>
      </c>
      <c r="O3" s="79"/>
      <c r="P3" s="79"/>
      <c r="Q3" s="79"/>
      <c r="R3" s="79"/>
    </row>
    <row r="4" spans="2:35" ht="13.8" x14ac:dyDescent="0.25">
      <c r="B4" s="5"/>
      <c r="C4" s="65"/>
      <c r="D4" s="152"/>
      <c r="E4" s="291" t="s">
        <v>329</v>
      </c>
      <c r="F4" s="291"/>
      <c r="G4" s="291"/>
      <c r="H4" s="291"/>
      <c r="I4" s="291"/>
      <c r="J4" s="291"/>
      <c r="K4" s="291"/>
      <c r="L4" s="78"/>
      <c r="N4" s="77" t="s">
        <v>248</v>
      </c>
      <c r="O4" s="79"/>
      <c r="P4" s="79"/>
      <c r="Q4" s="79"/>
      <c r="R4" s="79"/>
    </row>
    <row r="5" spans="2:35" x14ac:dyDescent="0.25">
      <c r="B5" s="5"/>
      <c r="C5" s="65"/>
      <c r="D5" s="162"/>
      <c r="E5" s="292" t="s">
        <v>177</v>
      </c>
      <c r="F5" s="292"/>
      <c r="G5" s="292"/>
      <c r="H5" s="292"/>
      <c r="I5" s="292"/>
      <c r="J5" s="292"/>
      <c r="K5" s="292"/>
      <c r="L5" s="78"/>
    </row>
    <row r="6" spans="2:35" x14ac:dyDescent="0.25">
      <c r="B6" s="5"/>
      <c r="C6" s="65"/>
      <c r="D6" s="65"/>
      <c r="E6" s="65"/>
      <c r="F6" s="65"/>
      <c r="G6" s="153"/>
      <c r="H6" s="153"/>
      <c r="I6" s="153"/>
      <c r="J6" s="153"/>
      <c r="K6" s="153"/>
      <c r="L6" s="78"/>
      <c r="AB6" s="80" t="s">
        <v>270</v>
      </c>
    </row>
    <row r="7" spans="2:35" ht="27" customHeight="1" x14ac:dyDescent="0.25">
      <c r="B7" s="5"/>
      <c r="C7" s="65"/>
      <c r="D7" s="111"/>
      <c r="E7" s="293" t="s">
        <v>386</v>
      </c>
      <c r="F7" s="293"/>
      <c r="G7" s="293"/>
      <c r="H7" s="293"/>
      <c r="I7" s="293"/>
      <c r="J7" s="293"/>
      <c r="K7" s="293"/>
      <c r="L7" s="78"/>
      <c r="AB7" s="94" t="s">
        <v>17</v>
      </c>
      <c r="AC7" s="94">
        <v>2015</v>
      </c>
      <c r="AD7" s="94">
        <v>2016</v>
      </c>
      <c r="AE7" s="94">
        <v>2017</v>
      </c>
      <c r="AF7" s="94">
        <v>2018</v>
      </c>
      <c r="AG7" s="94">
        <v>2019</v>
      </c>
      <c r="AH7" s="94">
        <v>2020</v>
      </c>
      <c r="AI7" s="94">
        <v>2021</v>
      </c>
    </row>
    <row r="8" spans="2:35" x14ac:dyDescent="0.25">
      <c r="B8" s="5"/>
      <c r="C8" s="111"/>
      <c r="D8" s="111"/>
      <c r="E8" s="111"/>
      <c r="F8" s="111"/>
      <c r="G8" s="111"/>
      <c r="H8" s="111"/>
      <c r="I8" s="111"/>
      <c r="J8" s="111"/>
      <c r="K8" s="111"/>
      <c r="L8" s="78"/>
      <c r="AB8" s="94" t="s">
        <v>51</v>
      </c>
      <c r="AC8" s="107">
        <f>SUM(E12:E15)/1000</f>
        <v>1012.0664047506285</v>
      </c>
      <c r="AD8" s="107">
        <f t="shared" ref="AD8:AI8" si="0">SUM(F12:F15)/1000</f>
        <v>1076.4210813178877</v>
      </c>
      <c r="AE8" s="107">
        <f t="shared" si="0"/>
        <v>1166.8529638519556</v>
      </c>
      <c r="AF8" s="107">
        <f t="shared" si="0"/>
        <v>1289.6966388432252</v>
      </c>
      <c r="AG8" s="107">
        <f t="shared" si="0"/>
        <v>1439.4964480539784</v>
      </c>
      <c r="AH8" s="107">
        <f t="shared" si="0"/>
        <v>1626.9501038823082</v>
      </c>
      <c r="AI8" s="107">
        <f t="shared" si="0"/>
        <v>1814.4037597106378</v>
      </c>
    </row>
    <row r="9" spans="2:35" x14ac:dyDescent="0.25">
      <c r="B9" s="5"/>
      <c r="C9" s="65"/>
      <c r="D9" s="65"/>
      <c r="E9" s="65"/>
      <c r="F9" s="65"/>
      <c r="G9" s="7"/>
      <c r="H9" s="7"/>
      <c r="I9" s="7"/>
      <c r="J9" s="7"/>
      <c r="K9" s="7"/>
      <c r="L9" s="78"/>
      <c r="AB9" s="94" t="s">
        <v>50</v>
      </c>
      <c r="AC9" s="107">
        <f>SUM(E21:E25)/1000</f>
        <v>765.41350785323675</v>
      </c>
      <c r="AD9" s="107">
        <f t="shared" ref="AD9:AI9" si="1">SUM(F21:F25)/1000</f>
        <v>797.09810362209328</v>
      </c>
      <c r="AE9" s="107">
        <f t="shared" si="1"/>
        <v>840.0989509544554</v>
      </c>
      <c r="AF9" s="107">
        <f t="shared" si="1"/>
        <v>884.50889775933479</v>
      </c>
      <c r="AG9" s="107">
        <f t="shared" si="1"/>
        <v>935.93974418039454</v>
      </c>
      <c r="AH9" s="107">
        <f t="shared" si="1"/>
        <v>1001.2204461378333</v>
      </c>
      <c r="AI9" s="107">
        <f t="shared" si="1"/>
        <v>1066.5011480952717</v>
      </c>
    </row>
    <row r="10" spans="2:35" ht="13.8" thickBot="1" x14ac:dyDescent="0.3">
      <c r="B10" s="5"/>
      <c r="C10" s="152" t="s">
        <v>37</v>
      </c>
      <c r="D10" s="152" t="s">
        <v>38</v>
      </c>
      <c r="E10" s="8">
        <v>2015</v>
      </c>
      <c r="F10" s="8">
        <v>2016</v>
      </c>
      <c r="G10" s="8">
        <v>2017</v>
      </c>
      <c r="H10" s="8">
        <v>2018</v>
      </c>
      <c r="I10" s="8">
        <v>2019</v>
      </c>
      <c r="J10" s="8">
        <v>2020</v>
      </c>
      <c r="K10" s="8">
        <v>2021</v>
      </c>
      <c r="L10" s="78"/>
      <c r="AB10" s="94" t="s">
        <v>10</v>
      </c>
      <c r="AC10" s="107">
        <f>SUM(E16:E18)/1000</f>
        <v>226.02135218603868</v>
      </c>
      <c r="AD10" s="107">
        <f t="shared" ref="AD10:AI10" si="2">SUM(F16:F18)/1000</f>
        <v>258.03304569652045</v>
      </c>
      <c r="AE10" s="107">
        <f t="shared" si="2"/>
        <v>298.62160822968269</v>
      </c>
      <c r="AF10" s="107">
        <f t="shared" si="2"/>
        <v>345.32560010689713</v>
      </c>
      <c r="AG10" s="107">
        <f t="shared" si="2"/>
        <v>391.98832727868609</v>
      </c>
      <c r="AH10" s="107">
        <f t="shared" si="2"/>
        <v>446.30309833083606</v>
      </c>
      <c r="AI10" s="107">
        <f t="shared" si="2"/>
        <v>500.61786938298593</v>
      </c>
    </row>
    <row r="11" spans="2:35" ht="13.8" thickBot="1" x14ac:dyDescent="0.3">
      <c r="B11" s="5"/>
      <c r="C11" s="7" t="s">
        <v>113</v>
      </c>
      <c r="D11" s="7" t="s">
        <v>45</v>
      </c>
      <c r="E11" s="114">
        <f>E41+E67</f>
        <v>495191.46831156954</v>
      </c>
      <c r="F11" s="114">
        <f t="shared" ref="F11:J11" si="3">F41+F67</f>
        <v>537678.54550910415</v>
      </c>
      <c r="G11" s="114">
        <f t="shared" si="3"/>
        <v>580165.62270663865</v>
      </c>
      <c r="H11" s="114">
        <f t="shared" si="3"/>
        <v>622652.69990417326</v>
      </c>
      <c r="I11" s="114">
        <f t="shared" si="3"/>
        <v>665139.77710170776</v>
      </c>
      <c r="J11" s="114">
        <f t="shared" si="3"/>
        <v>707626.85429924261</v>
      </c>
      <c r="K11" s="114">
        <f>K41+K67</f>
        <v>750113.93149677711</v>
      </c>
      <c r="L11" s="78"/>
      <c r="AB11" s="94" t="s">
        <v>247</v>
      </c>
      <c r="AC11" s="107">
        <f>(E11+E20+E27)/1000</f>
        <v>753.5450165216547</v>
      </c>
      <c r="AD11" s="107">
        <f t="shared" ref="AD11:AI11" si="4">(F11+F20+F27)/1000</f>
        <v>793.87711577579296</v>
      </c>
      <c r="AE11" s="107">
        <f t="shared" si="4"/>
        <v>836.19716640872957</v>
      </c>
      <c r="AF11" s="107">
        <f t="shared" si="4"/>
        <v>879.51077470713335</v>
      </c>
      <c r="AG11" s="107">
        <f t="shared" si="4"/>
        <v>925.82275945737297</v>
      </c>
      <c r="AH11" s="107">
        <f t="shared" si="4"/>
        <v>972.13153552346762</v>
      </c>
      <c r="AI11" s="107">
        <f t="shared" si="4"/>
        <v>1018.443805446588</v>
      </c>
    </row>
    <row r="12" spans="2:35" ht="13.8" thickBot="1" x14ac:dyDescent="0.3">
      <c r="B12" s="5"/>
      <c r="C12" s="7" t="s">
        <v>51</v>
      </c>
      <c r="D12" s="7" t="s">
        <v>46</v>
      </c>
      <c r="E12" s="114">
        <f t="shared" ref="E12:K12" si="5">E42+E68</f>
        <v>574937.97791575268</v>
      </c>
      <c r="F12" s="114">
        <f t="shared" si="5"/>
        <v>542236.72068515501</v>
      </c>
      <c r="G12" s="114">
        <f t="shared" si="5"/>
        <v>509514.45321744174</v>
      </c>
      <c r="H12" s="114">
        <f t="shared" si="5"/>
        <v>476893.73522912106</v>
      </c>
      <c r="I12" s="114">
        <f t="shared" si="5"/>
        <v>444234.49847275502</v>
      </c>
      <c r="J12" s="114">
        <f t="shared" si="5"/>
        <v>411722.33337619895</v>
      </c>
      <c r="K12" s="114">
        <f t="shared" si="5"/>
        <v>378939.95536307979</v>
      </c>
      <c r="L12" s="78"/>
      <c r="AB12" s="94" t="s">
        <v>8</v>
      </c>
      <c r="AC12" s="107">
        <f>(E26+E19)/1000</f>
        <v>69.869208242206525</v>
      </c>
      <c r="AD12" s="107">
        <f t="shared" ref="AD12:AI12" si="6">(F26+F19)/1000</f>
        <v>70.907357002095026</v>
      </c>
      <c r="AE12" s="107">
        <f t="shared" si="6"/>
        <v>72.338143942689356</v>
      </c>
      <c r="AF12" s="107">
        <f t="shared" si="6"/>
        <v>72.167017048081917</v>
      </c>
      <c r="AG12" s="107">
        <f t="shared" si="6"/>
        <v>71.985787186934644</v>
      </c>
      <c r="AH12" s="107">
        <f t="shared" si="6"/>
        <v>71.829403237002552</v>
      </c>
      <c r="AI12" s="107">
        <f t="shared" si="6"/>
        <v>71.641789811996716</v>
      </c>
    </row>
    <row r="13" spans="2:35" ht="13.8" thickBot="1" x14ac:dyDescent="0.3">
      <c r="B13" s="5"/>
      <c r="C13" s="7" t="s">
        <v>51</v>
      </c>
      <c r="D13" s="7" t="s">
        <v>47</v>
      </c>
      <c r="E13" s="114">
        <f t="shared" ref="E13:K13" si="7">E43+E69</f>
        <v>304615.54053382535</v>
      </c>
      <c r="F13" s="114">
        <f t="shared" si="7"/>
        <v>339359.07453535212</v>
      </c>
      <c r="G13" s="114">
        <f t="shared" si="7"/>
        <v>375828.94968655484</v>
      </c>
      <c r="H13" s="114">
        <f t="shared" si="7"/>
        <v>422338.21647289104</v>
      </c>
      <c r="I13" s="114">
        <f t="shared" si="7"/>
        <v>466613.39471258788</v>
      </c>
      <c r="J13" s="114">
        <f t="shared" si="7"/>
        <v>520311.66429869027</v>
      </c>
      <c r="K13" s="114">
        <f t="shared" si="7"/>
        <v>563696.44213302562</v>
      </c>
      <c r="L13" s="78"/>
      <c r="AB13" s="94"/>
      <c r="AC13" s="107"/>
      <c r="AD13" s="107"/>
      <c r="AE13" s="107"/>
      <c r="AF13" s="107"/>
      <c r="AG13" s="107"/>
      <c r="AH13" s="107"/>
      <c r="AI13" s="107"/>
    </row>
    <row r="14" spans="2:35" ht="13.8" thickBot="1" x14ac:dyDescent="0.3">
      <c r="B14" s="86"/>
      <c r="C14" s="7" t="s">
        <v>51</v>
      </c>
      <c r="D14" s="7" t="s">
        <v>48</v>
      </c>
      <c r="E14" s="114">
        <f t="shared" ref="E14:K14" si="8">E44+E70</f>
        <v>114159.67689466779</v>
      </c>
      <c r="F14" s="114">
        <f t="shared" si="8"/>
        <v>168930.26562950382</v>
      </c>
      <c r="G14" s="114">
        <f t="shared" si="8"/>
        <v>247375.88988758327</v>
      </c>
      <c r="H14" s="114">
        <f t="shared" si="8"/>
        <v>344916.31797767687</v>
      </c>
      <c r="I14" s="114">
        <f t="shared" si="8"/>
        <v>469174.76426660892</v>
      </c>
      <c r="J14" s="114">
        <f t="shared" si="8"/>
        <v>611656.08954725193</v>
      </c>
      <c r="K14" s="114">
        <f t="shared" si="8"/>
        <v>765992.45675540494</v>
      </c>
      <c r="L14" s="6"/>
    </row>
    <row r="15" spans="2:35" ht="13.8" thickBot="1" x14ac:dyDescent="0.3">
      <c r="B15" s="86"/>
      <c r="C15" s="7" t="s">
        <v>51</v>
      </c>
      <c r="D15" s="7" t="s">
        <v>49</v>
      </c>
      <c r="E15" s="114">
        <f t="shared" ref="E15:K15" si="9">E45+E71</f>
        <v>18353.20940638271</v>
      </c>
      <c r="F15" s="114">
        <f t="shared" si="9"/>
        <v>25895.020467876639</v>
      </c>
      <c r="G15" s="114">
        <f t="shared" si="9"/>
        <v>34133.671060375658</v>
      </c>
      <c r="H15" s="114">
        <f t="shared" si="9"/>
        <v>45548.369163536132</v>
      </c>
      <c r="I15" s="114">
        <f t="shared" si="9"/>
        <v>59473.790602026478</v>
      </c>
      <c r="J15" s="114">
        <f t="shared" si="9"/>
        <v>83260.016660166788</v>
      </c>
      <c r="K15" s="114">
        <f t="shared" si="9"/>
        <v>105774.90545912751</v>
      </c>
      <c r="L15" s="6"/>
    </row>
    <row r="16" spans="2:35" ht="13.8" thickBot="1" x14ac:dyDescent="0.3">
      <c r="B16" s="86"/>
      <c r="C16" s="7" t="s">
        <v>10</v>
      </c>
      <c r="D16" s="7" t="s">
        <v>166</v>
      </c>
      <c r="E16" s="114">
        <f t="shared" ref="E16:K16" si="10">E46+E72</f>
        <v>11301.067609301932</v>
      </c>
      <c r="F16" s="114">
        <f t="shared" si="10"/>
        <v>12901.652284826019</v>
      </c>
      <c r="G16" s="114">
        <f t="shared" si="10"/>
        <v>14931.080411484132</v>
      </c>
      <c r="H16" s="114">
        <f t="shared" si="10"/>
        <v>17266.280005344859</v>
      </c>
      <c r="I16" s="114">
        <f t="shared" si="10"/>
        <v>19599.416363934313</v>
      </c>
      <c r="J16" s="114">
        <f t="shared" si="10"/>
        <v>22315.154916541807</v>
      </c>
      <c r="K16" s="114">
        <f t="shared" si="10"/>
        <v>25030.89346914929</v>
      </c>
      <c r="L16" s="6"/>
    </row>
    <row r="17" spans="2:14" ht="13.8" thickBot="1" x14ac:dyDescent="0.3">
      <c r="B17" s="86"/>
      <c r="C17" s="7" t="s">
        <v>10</v>
      </c>
      <c r="D17" s="7" t="s">
        <v>167</v>
      </c>
      <c r="E17" s="114">
        <f t="shared" ref="E17:K17" si="11">E47+E73</f>
        <v>158214.94653022708</v>
      </c>
      <c r="F17" s="114">
        <f t="shared" si="11"/>
        <v>180623.13198756435</v>
      </c>
      <c r="G17" s="114">
        <f t="shared" si="11"/>
        <v>209035.12576077785</v>
      </c>
      <c r="H17" s="114">
        <f t="shared" si="11"/>
        <v>241727.92007482806</v>
      </c>
      <c r="I17" s="114">
        <f t="shared" si="11"/>
        <v>274391.82909508038</v>
      </c>
      <c r="J17" s="114">
        <f t="shared" si="11"/>
        <v>312412.16883158527</v>
      </c>
      <c r="K17" s="114">
        <f t="shared" si="11"/>
        <v>350432.50856809015</v>
      </c>
      <c r="L17" s="6"/>
    </row>
    <row r="18" spans="2:14" ht="13.8" thickBot="1" x14ac:dyDescent="0.3">
      <c r="B18" s="86"/>
      <c r="C18" s="7" t="s">
        <v>10</v>
      </c>
      <c r="D18" s="7" t="s">
        <v>168</v>
      </c>
      <c r="E18" s="114">
        <f t="shared" ref="E18:K18" si="12">E48+E74</f>
        <v>56505.338046509663</v>
      </c>
      <c r="F18" s="114">
        <f t="shared" si="12"/>
        <v>64508.261424130091</v>
      </c>
      <c r="G18" s="114">
        <f t="shared" si="12"/>
        <v>74655.402057420652</v>
      </c>
      <c r="H18" s="114">
        <f t="shared" si="12"/>
        <v>86331.400026724223</v>
      </c>
      <c r="I18" s="114">
        <f t="shared" si="12"/>
        <v>97997.081819671468</v>
      </c>
      <c r="J18" s="114">
        <f t="shared" si="12"/>
        <v>111575.77458270895</v>
      </c>
      <c r="K18" s="114">
        <f t="shared" si="12"/>
        <v>125154.46734574645</v>
      </c>
      <c r="L18" s="6"/>
    </row>
    <row r="19" spans="2:14" ht="13.8" thickBot="1" x14ac:dyDescent="0.3">
      <c r="B19" s="86"/>
      <c r="C19" s="7" t="s">
        <v>7</v>
      </c>
      <c r="D19" s="7" t="s">
        <v>45</v>
      </c>
      <c r="E19" s="114">
        <f t="shared" ref="E19:K19" si="13">E49+E75</f>
        <v>25089.685967739329</v>
      </c>
      <c r="F19" s="114">
        <f t="shared" si="13"/>
        <v>26063.415658809619</v>
      </c>
      <c r="G19" s="114">
        <f t="shared" si="13"/>
        <v>27429.783530585755</v>
      </c>
      <c r="H19" s="114">
        <f t="shared" si="13"/>
        <v>27194.2375671601</v>
      </c>
      <c r="I19" s="114">
        <f t="shared" si="13"/>
        <v>26948.588637194614</v>
      </c>
      <c r="J19" s="114">
        <f t="shared" si="13"/>
        <v>26727.785618444323</v>
      </c>
      <c r="K19" s="114">
        <f t="shared" si="13"/>
        <v>26475.753124620256</v>
      </c>
      <c r="L19" s="6"/>
    </row>
    <row r="20" spans="2:14" ht="13.8" thickBot="1" x14ac:dyDescent="0.3">
      <c r="B20" s="86"/>
      <c r="C20" s="7" t="s">
        <v>173</v>
      </c>
      <c r="D20" s="7" t="s">
        <v>45</v>
      </c>
      <c r="E20" s="114">
        <f t="shared" ref="E20:K20" si="14">E50+E76</f>
        <v>248369.39987607484</v>
      </c>
      <c r="F20" s="114">
        <f t="shared" si="14"/>
        <v>244293.42664540451</v>
      </c>
      <c r="G20" s="114">
        <f t="shared" si="14"/>
        <v>240217.45341473431</v>
      </c>
      <c r="H20" s="114">
        <f t="shared" si="14"/>
        <v>236141.4801840641</v>
      </c>
      <c r="I20" s="114">
        <f t="shared" si="14"/>
        <v>232065.50695339384</v>
      </c>
      <c r="J20" s="114">
        <f t="shared" si="14"/>
        <v>227989.53372272363</v>
      </c>
      <c r="K20" s="114">
        <f t="shared" si="14"/>
        <v>223913.56049205337</v>
      </c>
      <c r="L20" s="6"/>
    </row>
    <row r="21" spans="2:14" ht="13.8" thickBot="1" x14ac:dyDescent="0.3">
      <c r="B21" s="86"/>
      <c r="C21" s="7" t="s">
        <v>50</v>
      </c>
      <c r="D21" s="7" t="s">
        <v>46</v>
      </c>
      <c r="E21" s="114">
        <f t="shared" ref="E21:K21" si="15">E51+E77</f>
        <v>235355.8191636196</v>
      </c>
      <c r="F21" s="114">
        <f t="shared" si="15"/>
        <v>214030.60071606707</v>
      </c>
      <c r="G21" s="114">
        <f t="shared" si="15"/>
        <v>192705.38226851443</v>
      </c>
      <c r="H21" s="114">
        <f t="shared" si="15"/>
        <v>171380.16382096181</v>
      </c>
      <c r="I21" s="114">
        <f t="shared" si="15"/>
        <v>150054.94537340919</v>
      </c>
      <c r="J21" s="114">
        <f t="shared" si="15"/>
        <v>126494.71604154157</v>
      </c>
      <c r="K21" s="114">
        <f t="shared" si="15"/>
        <v>102934.48670967393</v>
      </c>
      <c r="L21" s="6"/>
    </row>
    <row r="22" spans="2:14" ht="13.8" thickBot="1" x14ac:dyDescent="0.3">
      <c r="B22" s="86"/>
      <c r="C22" s="7" t="s">
        <v>50</v>
      </c>
      <c r="D22" s="7" t="s">
        <v>47</v>
      </c>
      <c r="E22" s="114">
        <f t="shared" ref="E22:K22" si="16">E52+E78</f>
        <v>219955.18627615192</v>
      </c>
      <c r="F22" s="114">
        <f t="shared" si="16"/>
        <v>210989.9657015806</v>
      </c>
      <c r="G22" s="114">
        <f t="shared" si="16"/>
        <v>200681.90368512282</v>
      </c>
      <c r="H22" s="114">
        <f t="shared" si="16"/>
        <v>189962.70790735717</v>
      </c>
      <c r="I22" s="114">
        <f t="shared" si="16"/>
        <v>179268.10987599471</v>
      </c>
      <c r="J22" s="114">
        <f t="shared" si="16"/>
        <v>167495.77902023148</v>
      </c>
      <c r="K22" s="114">
        <f t="shared" si="16"/>
        <v>155568.83375850634</v>
      </c>
      <c r="L22" s="6"/>
    </row>
    <row r="23" spans="2:14" ht="13.8" thickBot="1" x14ac:dyDescent="0.3">
      <c r="B23" s="86"/>
      <c r="C23" s="7" t="s">
        <v>50</v>
      </c>
      <c r="D23" s="7" t="s">
        <v>48</v>
      </c>
      <c r="E23" s="114">
        <f t="shared" ref="E23:K23" si="17">E53+E79</f>
        <v>203274.67331996944</v>
      </c>
      <c r="F23" s="114">
        <f t="shared" si="17"/>
        <v>265076.80191720923</v>
      </c>
      <c r="G23" s="114">
        <f t="shared" si="17"/>
        <v>327784.83559457341</v>
      </c>
      <c r="H23" s="114">
        <f t="shared" si="17"/>
        <v>390872.37735929893</v>
      </c>
      <c r="I23" s="114">
        <f t="shared" si="17"/>
        <v>458313.72023736138</v>
      </c>
      <c r="J23" s="114">
        <f t="shared" si="17"/>
        <v>537664.92505217483</v>
      </c>
      <c r="K23" s="114">
        <f t="shared" si="17"/>
        <v>610942.07175649516</v>
      </c>
      <c r="L23" s="6"/>
    </row>
    <row r="24" spans="2:14" ht="13.8" thickBot="1" x14ac:dyDescent="0.3">
      <c r="B24" s="86"/>
      <c r="C24" s="7" t="s">
        <v>50</v>
      </c>
      <c r="D24" s="7" t="s">
        <v>49</v>
      </c>
      <c r="E24" s="114">
        <f t="shared" ref="E24:K24" si="18">E54+E80</f>
        <v>103312.53362142037</v>
      </c>
      <c r="F24" s="114">
        <f t="shared" si="18"/>
        <v>103485.43981516101</v>
      </c>
      <c r="G24" s="114">
        <f t="shared" si="18"/>
        <v>104613.12326323685</v>
      </c>
      <c r="H24" s="114">
        <f t="shared" si="18"/>
        <v>107079.6269083923</v>
      </c>
      <c r="I24" s="114">
        <f t="shared" si="18"/>
        <v>111686.13449061182</v>
      </c>
      <c r="J24" s="114">
        <f t="shared" si="18"/>
        <v>116815.58414424851</v>
      </c>
      <c r="K24" s="114">
        <f t="shared" si="18"/>
        <v>123375.22580131268</v>
      </c>
      <c r="L24" s="6"/>
    </row>
    <row r="25" spans="2:14" ht="13.8" thickBot="1" x14ac:dyDescent="0.3">
      <c r="B25" s="86"/>
      <c r="C25" s="7" t="s">
        <v>50</v>
      </c>
      <c r="D25" s="7" t="s">
        <v>330</v>
      </c>
      <c r="E25" s="114">
        <f t="shared" ref="E25:K25" si="19">E55+E81</f>
        <v>3515.295472075411</v>
      </c>
      <c r="F25" s="114">
        <f t="shared" si="19"/>
        <v>3515.295472075411</v>
      </c>
      <c r="G25" s="114">
        <f t="shared" si="19"/>
        <v>14313.70614300797</v>
      </c>
      <c r="H25" s="114">
        <f t="shared" si="19"/>
        <v>25214.021763324523</v>
      </c>
      <c r="I25" s="114">
        <f t="shared" si="19"/>
        <v>36616.834203017381</v>
      </c>
      <c r="J25" s="114">
        <f t="shared" si="19"/>
        <v>52749.44187963679</v>
      </c>
      <c r="K25" s="114">
        <f t="shared" si="19"/>
        <v>73680.530069283574</v>
      </c>
      <c r="L25" s="6"/>
    </row>
    <row r="26" spans="2:14" ht="13.8" thickBot="1" x14ac:dyDescent="0.3">
      <c r="B26" s="86"/>
      <c r="C26" s="7" t="s">
        <v>174</v>
      </c>
      <c r="D26" s="7" t="s">
        <v>45</v>
      </c>
      <c r="E26" s="114">
        <f t="shared" ref="E26:K26" si="20">E56+E82</f>
        <v>44779.522274467199</v>
      </c>
      <c r="F26" s="114">
        <f t="shared" si="20"/>
        <v>44843.941343285413</v>
      </c>
      <c r="G26" s="114">
        <f t="shared" si="20"/>
        <v>44908.360412103611</v>
      </c>
      <c r="H26" s="114">
        <f t="shared" si="20"/>
        <v>44972.779480921818</v>
      </c>
      <c r="I26" s="114">
        <f t="shared" si="20"/>
        <v>45037.198549740031</v>
      </c>
      <c r="J26" s="114">
        <f t="shared" si="20"/>
        <v>45101.617618558237</v>
      </c>
      <c r="K26" s="114">
        <f t="shared" si="20"/>
        <v>45166.036687376458</v>
      </c>
      <c r="L26" s="6"/>
    </row>
    <row r="27" spans="2:14" ht="13.8" thickBot="1" x14ac:dyDescent="0.3">
      <c r="B27" s="86"/>
      <c r="C27" s="218" t="s">
        <v>172</v>
      </c>
      <c r="D27" s="218" t="s">
        <v>45</v>
      </c>
      <c r="E27" s="114">
        <f t="shared" ref="E27:J27" si="21">E57+E83</f>
        <v>9984.1483340102641</v>
      </c>
      <c r="F27" s="114">
        <f t="shared" si="21"/>
        <v>11905.143621284285</v>
      </c>
      <c r="G27" s="114">
        <f t="shared" si="21"/>
        <v>15814.090287356677</v>
      </c>
      <c r="H27" s="114">
        <f t="shared" si="21"/>
        <v>20716.594618895873</v>
      </c>
      <c r="I27" s="114">
        <f t="shared" si="21"/>
        <v>28617.475402271426</v>
      </c>
      <c r="J27" s="114">
        <f t="shared" si="21"/>
        <v>36515.147501501357</v>
      </c>
      <c r="K27" s="114">
        <f>K57+K83</f>
        <v>44416.313457757562</v>
      </c>
      <c r="L27" s="6"/>
    </row>
    <row r="28" spans="2:14" s="56" customFormat="1" x14ac:dyDescent="0.25">
      <c r="B28" s="16"/>
      <c r="C28" s="174"/>
      <c r="D28" s="175"/>
      <c r="E28" s="175"/>
      <c r="F28" s="175"/>
      <c r="G28" s="175"/>
      <c r="H28" s="175"/>
      <c r="I28" s="175"/>
      <c r="J28" s="175"/>
      <c r="K28" s="175"/>
      <c r="L28" s="17"/>
      <c r="M28" s="60"/>
    </row>
    <row r="29" spans="2:14" s="56" customFormat="1" x14ac:dyDescent="0.25">
      <c r="B29" s="16"/>
      <c r="C29" s="174" t="s">
        <v>232</v>
      </c>
      <c r="D29" s="176"/>
      <c r="E29" s="176"/>
      <c r="F29" s="176"/>
      <c r="G29" s="176"/>
      <c r="H29" s="176"/>
      <c r="I29" s="176"/>
      <c r="J29" s="176"/>
      <c r="K29" s="176"/>
      <c r="L29" s="17"/>
      <c r="M29" s="60"/>
    </row>
    <row r="30" spans="2:14" s="56" customFormat="1" x14ac:dyDescent="0.25">
      <c r="B30" s="16"/>
      <c r="C30" s="285" t="s">
        <v>388</v>
      </c>
      <c r="D30" s="285"/>
      <c r="E30" s="285"/>
      <c r="F30" s="285"/>
      <c r="G30" s="285"/>
      <c r="H30" s="285"/>
      <c r="I30" s="285"/>
      <c r="J30" s="285"/>
      <c r="K30" s="176"/>
      <c r="L30" s="17"/>
      <c r="M30" s="60"/>
    </row>
    <row r="31" spans="2:14" ht="13.8" thickBot="1" x14ac:dyDescent="0.3">
      <c r="B31" s="87"/>
      <c r="C31" s="88"/>
      <c r="D31" s="88"/>
      <c r="E31" s="115"/>
      <c r="F31" s="116"/>
      <c r="G31" s="116"/>
      <c r="H31" s="116"/>
      <c r="I31" s="116"/>
      <c r="J31" s="116"/>
      <c r="K31" s="116"/>
      <c r="L31" s="11"/>
      <c r="N31" s="96"/>
    </row>
    <row r="32" spans="2:14" ht="13.8" thickBot="1" x14ac:dyDescent="0.3">
      <c r="B32" s="80"/>
      <c r="C32" s="119"/>
      <c r="D32" s="119"/>
      <c r="E32" s="119"/>
      <c r="F32" s="119"/>
      <c r="G32" s="119"/>
      <c r="H32" s="119"/>
      <c r="I32" s="119"/>
      <c r="J32" s="119"/>
      <c r="K32" s="119"/>
      <c r="L32" s="119"/>
    </row>
    <row r="33" spans="2:35" x14ac:dyDescent="0.25">
      <c r="B33" s="2"/>
      <c r="C33" s="3"/>
      <c r="D33" s="3"/>
      <c r="E33" s="3"/>
      <c r="F33" s="3"/>
      <c r="G33" s="3"/>
      <c r="H33" s="3"/>
      <c r="I33" s="3"/>
      <c r="J33" s="3"/>
      <c r="K33" s="3"/>
      <c r="L33" s="4"/>
      <c r="N33" s="77"/>
      <c r="O33" s="79"/>
      <c r="P33" s="79"/>
      <c r="Q33" s="79"/>
      <c r="R33" s="79"/>
    </row>
    <row r="34" spans="2:35" ht="13.8" x14ac:dyDescent="0.25">
      <c r="B34" s="5"/>
      <c r="C34" s="65"/>
      <c r="D34" s="152"/>
      <c r="E34" s="291" t="s">
        <v>422</v>
      </c>
      <c r="F34" s="291"/>
      <c r="G34" s="291"/>
      <c r="H34" s="291"/>
      <c r="I34" s="291"/>
      <c r="J34" s="291"/>
      <c r="K34" s="291"/>
      <c r="L34" s="78"/>
      <c r="N34" s="77"/>
      <c r="O34" s="79"/>
      <c r="P34" s="79"/>
      <c r="Q34" s="79"/>
      <c r="R34" s="79"/>
    </row>
    <row r="35" spans="2:35" x14ac:dyDescent="0.25">
      <c r="B35" s="5"/>
      <c r="C35" s="65"/>
      <c r="D35" s="162"/>
      <c r="E35" s="292" t="s">
        <v>177</v>
      </c>
      <c r="F35" s="292"/>
      <c r="G35" s="292"/>
      <c r="H35" s="292"/>
      <c r="I35" s="292"/>
      <c r="J35" s="292"/>
      <c r="K35" s="292"/>
      <c r="L35" s="78"/>
    </row>
    <row r="36" spans="2:35" x14ac:dyDescent="0.25">
      <c r="B36" s="5"/>
      <c r="C36" s="65"/>
      <c r="D36" s="65"/>
      <c r="E36" s="65"/>
      <c r="F36" s="65"/>
      <c r="G36" s="249"/>
      <c r="H36" s="249"/>
      <c r="I36" s="249"/>
      <c r="J36" s="249"/>
      <c r="K36" s="249"/>
      <c r="L36" s="78"/>
      <c r="AB36" s="80"/>
    </row>
    <row r="37" spans="2:35" ht="26.55" customHeight="1" x14ac:dyDescent="0.25">
      <c r="B37" s="5"/>
      <c r="C37" s="65"/>
      <c r="D37" s="111"/>
      <c r="E37" s="293" t="s">
        <v>423</v>
      </c>
      <c r="F37" s="293"/>
      <c r="G37" s="293"/>
      <c r="H37" s="293"/>
      <c r="I37" s="293"/>
      <c r="J37" s="293"/>
      <c r="K37" s="293"/>
      <c r="L37" s="78"/>
      <c r="AB37" s="94"/>
      <c r="AC37" s="94"/>
      <c r="AD37" s="94"/>
      <c r="AE37" s="94"/>
      <c r="AF37" s="94"/>
      <c r="AG37" s="94"/>
      <c r="AH37" s="94"/>
      <c r="AI37" s="94"/>
    </row>
    <row r="38" spans="2:35" x14ac:dyDescent="0.25">
      <c r="B38" s="5"/>
      <c r="C38" s="111"/>
      <c r="D38" s="111"/>
      <c r="E38" s="111"/>
      <c r="F38" s="111"/>
      <c r="G38" s="111"/>
      <c r="H38" s="111"/>
      <c r="I38" s="111"/>
      <c r="J38" s="111"/>
      <c r="K38" s="111"/>
      <c r="L38" s="78"/>
      <c r="AB38" s="94"/>
      <c r="AC38" s="107"/>
      <c r="AD38" s="107"/>
      <c r="AE38" s="107"/>
      <c r="AF38" s="107"/>
      <c r="AG38" s="107"/>
      <c r="AH38" s="107"/>
      <c r="AI38" s="107"/>
    </row>
    <row r="39" spans="2:35" x14ac:dyDescent="0.25">
      <c r="B39" s="5"/>
      <c r="C39" s="65"/>
      <c r="D39" s="65"/>
      <c r="E39" s="65"/>
      <c r="F39" s="65"/>
      <c r="G39" s="249"/>
      <c r="H39" s="249"/>
      <c r="I39" s="249"/>
      <c r="J39" s="249"/>
      <c r="K39" s="249"/>
      <c r="L39" s="78"/>
      <c r="AB39" s="94"/>
      <c r="AC39" s="107"/>
      <c r="AD39" s="107"/>
      <c r="AE39" s="107"/>
      <c r="AF39" s="107"/>
      <c r="AG39" s="107"/>
      <c r="AH39" s="107"/>
      <c r="AI39" s="107"/>
    </row>
    <row r="40" spans="2:35" ht="13.8" thickBot="1" x14ac:dyDescent="0.3">
      <c r="B40" s="5"/>
      <c r="C40" s="152" t="s">
        <v>37</v>
      </c>
      <c r="D40" s="152" t="s">
        <v>38</v>
      </c>
      <c r="E40" s="152">
        <v>2015</v>
      </c>
      <c r="F40" s="152">
        <v>2016</v>
      </c>
      <c r="G40" s="152">
        <v>2017</v>
      </c>
      <c r="H40" s="152">
        <v>2018</v>
      </c>
      <c r="I40" s="152">
        <v>2019</v>
      </c>
      <c r="J40" s="152">
        <v>2020</v>
      </c>
      <c r="K40" s="152">
        <v>2021</v>
      </c>
      <c r="L40" s="78"/>
      <c r="AB40" s="94"/>
      <c r="AC40" s="107"/>
      <c r="AD40" s="107"/>
      <c r="AE40" s="107"/>
      <c r="AF40" s="107"/>
      <c r="AG40" s="107"/>
      <c r="AH40" s="107"/>
      <c r="AI40" s="107"/>
    </row>
    <row r="41" spans="2:35" ht="13.8" thickBot="1" x14ac:dyDescent="0.3">
      <c r="B41" s="5"/>
      <c r="C41" s="249" t="s">
        <v>113</v>
      </c>
      <c r="D41" s="249" t="s">
        <v>45</v>
      </c>
      <c r="E41" s="114">
        <v>438376.20446333004</v>
      </c>
      <c r="F41" s="114">
        <v>479200.95059763733</v>
      </c>
      <c r="G41" s="114">
        <v>519932.33513113449</v>
      </c>
      <c r="H41" s="114">
        <v>560424.75461454259</v>
      </c>
      <c r="I41" s="114">
        <v>600952.86846762034</v>
      </c>
      <c r="J41" s="114">
        <v>641513.8285087056</v>
      </c>
      <c r="K41" s="114">
        <v>681970.58019004704</v>
      </c>
      <c r="L41" s="78"/>
      <c r="AB41" s="94"/>
      <c r="AC41" s="107"/>
      <c r="AD41" s="107"/>
      <c r="AE41" s="107"/>
      <c r="AF41" s="107"/>
      <c r="AG41" s="107"/>
      <c r="AH41" s="107"/>
      <c r="AI41" s="107"/>
    </row>
    <row r="42" spans="2:35" ht="13.8" thickBot="1" x14ac:dyDescent="0.3">
      <c r="B42" s="5"/>
      <c r="C42" s="249" t="s">
        <v>51</v>
      </c>
      <c r="D42" s="249" t="s">
        <v>46</v>
      </c>
      <c r="E42" s="114">
        <v>574821.16843277076</v>
      </c>
      <c r="F42" s="114">
        <v>541884.5024288611</v>
      </c>
      <c r="G42" s="114">
        <v>508967.78820910514</v>
      </c>
      <c r="H42" s="114">
        <v>476160.44073805824</v>
      </c>
      <c r="I42" s="114">
        <v>443341.53485030547</v>
      </c>
      <c r="J42" s="114">
        <v>410677.39437646046</v>
      </c>
      <c r="K42" s="114">
        <v>377779.26831199386</v>
      </c>
      <c r="L42" s="78"/>
      <c r="AB42" s="94"/>
      <c r="AC42" s="107"/>
      <c r="AD42" s="107"/>
      <c r="AE42" s="107"/>
      <c r="AF42" s="107"/>
      <c r="AG42" s="107"/>
      <c r="AH42" s="107"/>
      <c r="AI42" s="107"/>
    </row>
    <row r="43" spans="2:35" ht="13.8" thickBot="1" x14ac:dyDescent="0.3">
      <c r="B43" s="5"/>
      <c r="C43" s="249" t="s">
        <v>51</v>
      </c>
      <c r="D43" s="249" t="s">
        <v>47</v>
      </c>
      <c r="E43" s="114">
        <v>250602.52130368355</v>
      </c>
      <c r="F43" s="114">
        <v>272741.53900313331</v>
      </c>
      <c r="G43" s="114">
        <v>298099.55662056961</v>
      </c>
      <c r="H43" s="114">
        <v>333058.28812696284</v>
      </c>
      <c r="I43" s="114">
        <v>367423.51011370547</v>
      </c>
      <c r="J43" s="114">
        <v>411644.57391677127</v>
      </c>
      <c r="K43" s="114">
        <v>446776.59058568859</v>
      </c>
      <c r="L43" s="78"/>
      <c r="AB43" s="94"/>
      <c r="AC43" s="107"/>
      <c r="AD43" s="107"/>
      <c r="AE43" s="107"/>
      <c r="AF43" s="107"/>
      <c r="AG43" s="107"/>
      <c r="AH43" s="107"/>
      <c r="AI43" s="107"/>
    </row>
    <row r="44" spans="2:35" ht="13.8" thickBot="1" x14ac:dyDescent="0.3">
      <c r="B44" s="86"/>
      <c r="C44" s="249" t="s">
        <v>51</v>
      </c>
      <c r="D44" s="249" t="s">
        <v>48</v>
      </c>
      <c r="E44" s="114">
        <v>97096.250011163793</v>
      </c>
      <c r="F44" s="114">
        <v>135376.04829829771</v>
      </c>
      <c r="G44" s="114">
        <v>194021.65881850928</v>
      </c>
      <c r="H44" s="114">
        <v>270728.38159375935</v>
      </c>
      <c r="I44" s="114">
        <v>371366.2665444297</v>
      </c>
      <c r="J44" s="114">
        <v>491901.49713264691</v>
      </c>
      <c r="K44" s="114">
        <v>621470.52816390898</v>
      </c>
      <c r="L44" s="6"/>
    </row>
    <row r="45" spans="2:35" ht="13.8" thickBot="1" x14ac:dyDescent="0.3">
      <c r="B45" s="86"/>
      <c r="C45" s="249" t="s">
        <v>51</v>
      </c>
      <c r="D45" s="249" t="s">
        <v>49</v>
      </c>
      <c r="E45" s="114">
        <v>14384.288942395799</v>
      </c>
      <c r="F45" s="114">
        <v>19612.599990306117</v>
      </c>
      <c r="G45" s="114">
        <v>25718.358997345858</v>
      </c>
      <c r="H45" s="114">
        <v>34654.910322031632</v>
      </c>
      <c r="I45" s="114">
        <v>45895.403702817879</v>
      </c>
      <c r="J45" s="114">
        <v>66004.994671929293</v>
      </c>
      <c r="K45" s="114">
        <v>84886.196962684204</v>
      </c>
      <c r="L45" s="6"/>
    </row>
    <row r="46" spans="2:35" ht="13.8" thickBot="1" x14ac:dyDescent="0.3">
      <c r="B46" s="86"/>
      <c r="C46" s="249" t="s">
        <v>10</v>
      </c>
      <c r="D46" s="249" t="s">
        <v>166</v>
      </c>
      <c r="E46" s="114">
        <v>9362.4705711449114</v>
      </c>
      <c r="F46" s="114">
        <v>10683.244892893419</v>
      </c>
      <c r="G46" s="114">
        <v>12416.405126776732</v>
      </c>
      <c r="H46" s="114">
        <v>14438.979651599948</v>
      </c>
      <c r="I46" s="114">
        <v>16445.132051108183</v>
      </c>
      <c r="J46" s="114">
        <v>18861.649751911176</v>
      </c>
      <c r="K46" s="114">
        <v>21241.218117649052</v>
      </c>
      <c r="L46" s="6"/>
    </row>
    <row r="47" spans="2:35" ht="13.8" thickBot="1" x14ac:dyDescent="0.3">
      <c r="B47" s="86"/>
      <c r="C47" s="249" t="s">
        <v>10</v>
      </c>
      <c r="D47" s="249" t="s">
        <v>167</v>
      </c>
      <c r="E47" s="114">
        <v>131074.58799602877</v>
      </c>
      <c r="F47" s="114">
        <v>149565.42850050796</v>
      </c>
      <c r="G47" s="114">
        <v>173829.67177487427</v>
      </c>
      <c r="H47" s="114">
        <v>202145.71512239936</v>
      </c>
      <c r="I47" s="114">
        <v>230231.84871551458</v>
      </c>
      <c r="J47" s="114">
        <v>264063.09652675648</v>
      </c>
      <c r="K47" s="114">
        <v>297377.05364708678</v>
      </c>
      <c r="L47" s="6"/>
    </row>
    <row r="48" spans="2:35" ht="13.8" thickBot="1" x14ac:dyDescent="0.3">
      <c r="B48" s="86"/>
      <c r="C48" s="249" t="s">
        <v>10</v>
      </c>
      <c r="D48" s="249" t="s">
        <v>168</v>
      </c>
      <c r="E48" s="114">
        <v>46812.352855724544</v>
      </c>
      <c r="F48" s="114">
        <v>53416.224464467094</v>
      </c>
      <c r="G48" s="114">
        <v>62082.025633883648</v>
      </c>
      <c r="H48" s="114">
        <v>72194.898257999725</v>
      </c>
      <c r="I48" s="114">
        <v>82225.660255540875</v>
      </c>
      <c r="J48" s="114">
        <v>94308.248759555849</v>
      </c>
      <c r="K48" s="114">
        <v>106206.09058824525</v>
      </c>
      <c r="L48" s="6"/>
    </row>
    <row r="49" spans="2:14" ht="13.8" thickBot="1" x14ac:dyDescent="0.3">
      <c r="B49" s="86"/>
      <c r="C49" s="249" t="s">
        <v>7</v>
      </c>
      <c r="D49" s="249" t="s">
        <v>45</v>
      </c>
      <c r="E49" s="114">
        <v>24662.631447547843</v>
      </c>
      <c r="F49" s="114">
        <v>24847.589264037659</v>
      </c>
      <c r="G49" s="114">
        <v>25392.756844969845</v>
      </c>
      <c r="H49" s="114">
        <v>24283.402666153081</v>
      </c>
      <c r="I49" s="114">
        <v>23146.094461674395</v>
      </c>
      <c r="J49" s="114">
        <v>22000.157663573493</v>
      </c>
      <c r="K49" s="114">
        <v>20862.718520430026</v>
      </c>
      <c r="L49" s="6"/>
    </row>
    <row r="50" spans="2:14" ht="13.8" thickBot="1" x14ac:dyDescent="0.3">
      <c r="B50" s="86"/>
      <c r="C50" s="249" t="s">
        <v>173</v>
      </c>
      <c r="D50" s="249" t="s">
        <v>45</v>
      </c>
      <c r="E50" s="114">
        <v>228693.59156813103</v>
      </c>
      <c r="F50" s="114">
        <v>222258.85130477051</v>
      </c>
      <c r="G50" s="114">
        <v>215726.71274168801</v>
      </c>
      <c r="H50" s="114">
        <v>209035.08614218261</v>
      </c>
      <c r="I50" s="114">
        <v>202291.31790798865</v>
      </c>
      <c r="J50" s="114">
        <v>195449.19622767312</v>
      </c>
      <c r="K50" s="114">
        <v>188722.69537846596</v>
      </c>
      <c r="L50" s="6"/>
    </row>
    <row r="51" spans="2:14" ht="13.8" thickBot="1" x14ac:dyDescent="0.3">
      <c r="B51" s="86"/>
      <c r="C51" s="249" t="s">
        <v>50</v>
      </c>
      <c r="D51" s="249" t="s">
        <v>46</v>
      </c>
      <c r="E51" s="114">
        <v>235355.8191636196</v>
      </c>
      <c r="F51" s="114">
        <v>214030.60071606707</v>
      </c>
      <c r="G51" s="114">
        <v>192705.38226851443</v>
      </c>
      <c r="H51" s="114">
        <v>171380.16382096181</v>
      </c>
      <c r="I51" s="114">
        <v>150054.94537340919</v>
      </c>
      <c r="J51" s="114">
        <v>126494.71604154157</v>
      </c>
      <c r="K51" s="114">
        <v>102934.48670967393</v>
      </c>
      <c r="L51" s="6"/>
    </row>
    <row r="52" spans="2:14" ht="13.8" thickBot="1" x14ac:dyDescent="0.3">
      <c r="B52" s="86"/>
      <c r="C52" s="249" t="s">
        <v>50</v>
      </c>
      <c r="D52" s="249" t="s">
        <v>47</v>
      </c>
      <c r="E52" s="114">
        <v>201564.74482989541</v>
      </c>
      <c r="F52" s="114">
        <v>192093.5705577691</v>
      </c>
      <c r="G52" s="114">
        <v>181661.33686282841</v>
      </c>
      <c r="H52" s="114">
        <v>170921.65841272628</v>
      </c>
      <c r="I52" s="114">
        <v>160200.99985649521</v>
      </c>
      <c r="J52" s="114">
        <v>148398.14135361649</v>
      </c>
      <c r="K52" s="114">
        <v>136471.19609189135</v>
      </c>
      <c r="L52" s="6"/>
    </row>
    <row r="53" spans="2:14" ht="13.8" thickBot="1" x14ac:dyDescent="0.3">
      <c r="B53" s="86"/>
      <c r="C53" s="249" t="s">
        <v>50</v>
      </c>
      <c r="D53" s="249" t="s">
        <v>48</v>
      </c>
      <c r="E53" s="114">
        <v>174203.16931289213</v>
      </c>
      <c r="F53" s="114">
        <v>217286.12064818235</v>
      </c>
      <c r="G53" s="114">
        <v>262539.54694512283</v>
      </c>
      <c r="H53" s="114">
        <v>307335.13128279091</v>
      </c>
      <c r="I53" s="114">
        <v>356007.50442275539</v>
      </c>
      <c r="J53" s="114">
        <v>418390.88792263181</v>
      </c>
      <c r="K53" s="114">
        <v>474091.32149256015</v>
      </c>
      <c r="L53" s="6"/>
    </row>
    <row r="54" spans="2:14" ht="13.8" thickBot="1" x14ac:dyDescent="0.3">
      <c r="B54" s="86"/>
      <c r="C54" s="249" t="s">
        <v>50</v>
      </c>
      <c r="D54" s="249" t="s">
        <v>49</v>
      </c>
      <c r="E54" s="114">
        <v>95428.441203534167</v>
      </c>
      <c r="F54" s="114">
        <v>93983.627022197907</v>
      </c>
      <c r="G54" s="114">
        <v>93380.053542935551</v>
      </c>
      <c r="H54" s="114">
        <v>93687.497317711503</v>
      </c>
      <c r="I54" s="114">
        <v>95662.790526994519</v>
      </c>
      <c r="J54" s="114">
        <v>98538.050965214614</v>
      </c>
      <c r="K54" s="114">
        <v>102270.25250974338</v>
      </c>
      <c r="L54" s="6"/>
    </row>
    <row r="55" spans="2:14" ht="13.8" thickBot="1" x14ac:dyDescent="0.3">
      <c r="B55" s="86"/>
      <c r="C55" s="249" t="s">
        <v>50</v>
      </c>
      <c r="D55" s="249" t="s">
        <v>330</v>
      </c>
      <c r="E55" s="114">
        <v>3305.5105194603188</v>
      </c>
      <c r="F55" s="114">
        <v>3305.5105194603188</v>
      </c>
      <c r="G55" s="114">
        <v>11358.744442348339</v>
      </c>
      <c r="H55" s="114">
        <v>19371.003263218063</v>
      </c>
      <c r="I55" s="114">
        <v>27857.732833997372</v>
      </c>
      <c r="J55" s="114">
        <v>40805.058058176692</v>
      </c>
      <c r="K55" s="114">
        <v>57129.536099455174</v>
      </c>
      <c r="L55" s="6"/>
    </row>
    <row r="56" spans="2:14" ht="13.8" thickBot="1" x14ac:dyDescent="0.3">
      <c r="B56" s="86"/>
      <c r="C56" s="249" t="s">
        <v>174</v>
      </c>
      <c r="D56" s="249" t="s">
        <v>45</v>
      </c>
      <c r="E56" s="114">
        <v>44774.961141117354</v>
      </c>
      <c r="F56" s="114">
        <v>44339.810703142604</v>
      </c>
      <c r="G56" s="114">
        <v>43874.415330619529</v>
      </c>
      <c r="H56" s="114">
        <v>43389.149960099741</v>
      </c>
      <c r="I56" s="114">
        <v>42869.573808850269</v>
      </c>
      <c r="J56" s="114">
        <v>42412.649571772767</v>
      </c>
      <c r="K56" s="114">
        <v>41876.410692871046</v>
      </c>
      <c r="L56" s="6"/>
    </row>
    <row r="57" spans="2:14" ht="13.8" thickBot="1" x14ac:dyDescent="0.3">
      <c r="B57" s="86"/>
      <c r="C57" s="249" t="s">
        <v>172</v>
      </c>
      <c r="D57" s="249" t="s">
        <v>45</v>
      </c>
      <c r="E57" s="114">
        <v>9980.2646159980177</v>
      </c>
      <c r="F57" s="114">
        <v>11901.259903272039</v>
      </c>
      <c r="G57" s="114">
        <v>15810.206569344431</v>
      </c>
      <c r="H57" s="114">
        <v>20712.710900883627</v>
      </c>
      <c r="I57" s="114">
        <v>28613.59168425918</v>
      </c>
      <c r="J57" s="114">
        <v>36511.263783489107</v>
      </c>
      <c r="K57" s="114">
        <v>44412.429739745312</v>
      </c>
      <c r="L57" s="6"/>
    </row>
    <row r="58" spans="2:14" s="56" customFormat="1" ht="13.8" thickBot="1" x14ac:dyDescent="0.3">
      <c r="B58" s="87"/>
      <c r="C58" s="88"/>
      <c r="D58" s="88"/>
      <c r="E58" s="115"/>
      <c r="F58" s="116"/>
      <c r="G58" s="116"/>
      <c r="H58" s="116"/>
      <c r="I58" s="116"/>
      <c r="J58" s="116"/>
      <c r="K58" s="116"/>
      <c r="L58" s="11"/>
      <c r="M58" s="60"/>
    </row>
    <row r="59" spans="2:14" s="56" customFormat="1" ht="13.8" thickBot="1" x14ac:dyDescent="0.3">
      <c r="B59" s="80"/>
      <c r="C59" s="119"/>
      <c r="D59" s="119"/>
      <c r="E59" s="259"/>
      <c r="F59" s="259"/>
      <c r="G59" s="259"/>
      <c r="H59" s="259"/>
      <c r="I59" s="259"/>
      <c r="J59" s="259"/>
      <c r="K59" s="259"/>
      <c r="L59" s="119"/>
      <c r="M59" s="60"/>
    </row>
    <row r="60" spans="2:14" s="56" customFormat="1" x14ac:dyDescent="0.25">
      <c r="B60" s="2"/>
      <c r="C60" s="3"/>
      <c r="D60" s="3"/>
      <c r="E60" s="3"/>
      <c r="F60" s="3"/>
      <c r="G60" s="3"/>
      <c r="H60" s="3"/>
      <c r="I60" s="3"/>
      <c r="J60" s="3"/>
      <c r="K60" s="3"/>
      <c r="L60" s="4"/>
      <c r="M60" s="60"/>
    </row>
    <row r="61" spans="2:14" ht="13.8" x14ac:dyDescent="0.25">
      <c r="B61" s="5"/>
      <c r="C61" s="65"/>
      <c r="D61" s="152"/>
      <c r="E61" s="291" t="s">
        <v>434</v>
      </c>
      <c r="F61" s="291"/>
      <c r="G61" s="291"/>
      <c r="H61" s="291"/>
      <c r="I61" s="291"/>
      <c r="J61" s="291"/>
      <c r="K61" s="291"/>
      <c r="L61" s="78"/>
      <c r="N61" s="96"/>
    </row>
    <row r="62" spans="2:14" x14ac:dyDescent="0.25">
      <c r="B62" s="5"/>
      <c r="C62" s="65"/>
      <c r="D62" s="162"/>
      <c r="E62" s="292" t="s">
        <v>177</v>
      </c>
      <c r="F62" s="292"/>
      <c r="G62" s="292"/>
      <c r="H62" s="292"/>
      <c r="I62" s="292"/>
      <c r="J62" s="292"/>
      <c r="K62" s="292"/>
      <c r="L62" s="78"/>
    </row>
    <row r="63" spans="2:14" x14ac:dyDescent="0.25">
      <c r="B63" s="5"/>
      <c r="C63" s="65"/>
      <c r="D63" s="65"/>
      <c r="E63" s="65"/>
      <c r="F63" s="65"/>
      <c r="G63" s="249"/>
      <c r="H63" s="249"/>
      <c r="I63" s="249"/>
      <c r="J63" s="249"/>
      <c r="K63" s="249"/>
      <c r="L63" s="78"/>
    </row>
    <row r="64" spans="2:14" ht="31.05" customHeight="1" x14ac:dyDescent="0.25">
      <c r="B64" s="5"/>
      <c r="C64" s="65"/>
      <c r="D64" s="111"/>
      <c r="E64" s="293" t="s">
        <v>424</v>
      </c>
      <c r="F64" s="293"/>
      <c r="G64" s="293"/>
      <c r="H64" s="293"/>
      <c r="I64" s="293"/>
      <c r="J64" s="293"/>
      <c r="K64" s="293"/>
      <c r="L64" s="78"/>
    </row>
    <row r="65" spans="2:12" x14ac:dyDescent="0.25">
      <c r="B65" s="5"/>
      <c r="C65" s="65"/>
      <c r="D65" s="111"/>
      <c r="E65" s="250"/>
      <c r="F65" s="250"/>
      <c r="G65" s="250"/>
      <c r="H65" s="250"/>
      <c r="I65" s="250"/>
      <c r="J65" s="250"/>
      <c r="K65" s="250"/>
      <c r="L65" s="78"/>
    </row>
    <row r="66" spans="2:12" ht="13.8" thickBot="1" x14ac:dyDescent="0.3">
      <c r="B66" s="5"/>
      <c r="C66" s="152" t="s">
        <v>37</v>
      </c>
      <c r="D66" s="152" t="s">
        <v>38</v>
      </c>
      <c r="E66" s="152">
        <v>2015</v>
      </c>
      <c r="F66" s="152">
        <v>2016</v>
      </c>
      <c r="G66" s="152">
        <v>2017</v>
      </c>
      <c r="H66" s="152">
        <v>2018</v>
      </c>
      <c r="I66" s="152">
        <v>2019</v>
      </c>
      <c r="J66" s="152">
        <v>2020</v>
      </c>
      <c r="K66" s="152">
        <v>2021</v>
      </c>
      <c r="L66" s="78"/>
    </row>
    <row r="67" spans="2:12" ht="13.8" thickBot="1" x14ac:dyDescent="0.3">
      <c r="B67" s="5"/>
      <c r="C67" s="249" t="s">
        <v>113</v>
      </c>
      <c r="D67" s="249" t="s">
        <v>45</v>
      </c>
      <c r="E67" s="114">
        <v>56815.263848239498</v>
      </c>
      <c r="F67" s="114">
        <v>58477.594911466796</v>
      </c>
      <c r="G67" s="114">
        <v>60233.287575504102</v>
      </c>
      <c r="H67" s="114">
        <v>62227.945289630698</v>
      </c>
      <c r="I67" s="114">
        <v>64186.908634087398</v>
      </c>
      <c r="J67" s="114">
        <v>66113.025790536994</v>
      </c>
      <c r="K67" s="114">
        <v>68143.351306730096</v>
      </c>
      <c r="L67" s="78"/>
    </row>
    <row r="68" spans="2:12" ht="13.8" thickBot="1" x14ac:dyDescent="0.3">
      <c r="B68" s="5"/>
      <c r="C68" s="249" t="s">
        <v>51</v>
      </c>
      <c r="D68" s="249" t="s">
        <v>46</v>
      </c>
      <c r="E68" s="114">
        <v>116.809482981884</v>
      </c>
      <c r="F68" s="114">
        <v>352.21825629390003</v>
      </c>
      <c r="G68" s="114">
        <v>546.66500833657801</v>
      </c>
      <c r="H68" s="114">
        <v>733.29449106281504</v>
      </c>
      <c r="I68" s="114">
        <v>892.96362244955799</v>
      </c>
      <c r="J68" s="114">
        <v>1044.9389997385099</v>
      </c>
      <c r="K68" s="114">
        <v>1160.6870510859301</v>
      </c>
      <c r="L68" s="78"/>
    </row>
    <row r="69" spans="2:12" ht="13.8" thickBot="1" x14ac:dyDescent="0.3">
      <c r="B69" s="5"/>
      <c r="C69" s="249" t="s">
        <v>51</v>
      </c>
      <c r="D69" s="249" t="s">
        <v>47</v>
      </c>
      <c r="E69" s="114">
        <v>54013.019230141799</v>
      </c>
      <c r="F69" s="114">
        <v>66617.535532218797</v>
      </c>
      <c r="G69" s="114">
        <v>77729.393065985205</v>
      </c>
      <c r="H69" s="114">
        <v>89279.928345928201</v>
      </c>
      <c r="I69" s="114">
        <v>99189.884598882403</v>
      </c>
      <c r="J69" s="114">
        <v>108667.090381919</v>
      </c>
      <c r="K69" s="114">
        <v>116919.85154733701</v>
      </c>
      <c r="L69" s="78"/>
    </row>
    <row r="70" spans="2:12" ht="13.8" thickBot="1" x14ac:dyDescent="0.3">
      <c r="B70" s="86"/>
      <c r="C70" s="249" t="s">
        <v>51</v>
      </c>
      <c r="D70" s="249" t="s">
        <v>48</v>
      </c>
      <c r="E70" s="114">
        <v>17063.426883503998</v>
      </c>
      <c r="F70" s="114">
        <v>33554.217331206099</v>
      </c>
      <c r="G70" s="114">
        <v>53354.231069073998</v>
      </c>
      <c r="H70" s="114">
        <v>74187.936383917506</v>
      </c>
      <c r="I70" s="114">
        <v>97808.497722179207</v>
      </c>
      <c r="J70" s="114">
        <v>119754.59241460499</v>
      </c>
      <c r="K70" s="114">
        <v>144521.92859149599</v>
      </c>
      <c r="L70" s="6"/>
    </row>
    <row r="71" spans="2:12" ht="13.8" thickBot="1" x14ac:dyDescent="0.3">
      <c r="B71" s="86"/>
      <c r="C71" s="249" t="s">
        <v>51</v>
      </c>
      <c r="D71" s="249" t="s">
        <v>49</v>
      </c>
      <c r="E71" s="114">
        <v>3968.9204639869099</v>
      </c>
      <c r="F71" s="114">
        <v>6282.4204775705202</v>
      </c>
      <c r="G71" s="114">
        <v>8415.3120630297999</v>
      </c>
      <c r="H71" s="114">
        <v>10893.4588415045</v>
      </c>
      <c r="I71" s="114">
        <v>13578.386899208601</v>
      </c>
      <c r="J71" s="114">
        <v>17255.021988237499</v>
      </c>
      <c r="K71" s="114">
        <v>20888.708496443302</v>
      </c>
      <c r="L71" s="6"/>
    </row>
    <row r="72" spans="2:12" ht="13.8" thickBot="1" x14ac:dyDescent="0.3">
      <c r="B72" s="86"/>
      <c r="C72" s="249" t="s">
        <v>10</v>
      </c>
      <c r="D72" s="249" t="s">
        <v>166</v>
      </c>
      <c r="E72" s="114">
        <v>1938.5970381570201</v>
      </c>
      <c r="F72" s="114">
        <v>2218.4073919326001</v>
      </c>
      <c r="G72" s="114">
        <v>2514.6752847073999</v>
      </c>
      <c r="H72" s="114">
        <v>2827.3003537449099</v>
      </c>
      <c r="I72" s="114">
        <v>3154.2843128261302</v>
      </c>
      <c r="J72" s="114">
        <v>3453.5051646306301</v>
      </c>
      <c r="K72" s="114">
        <v>3789.6753515002401</v>
      </c>
      <c r="L72" s="6"/>
    </row>
    <row r="73" spans="2:12" ht="13.8" thickBot="1" x14ac:dyDescent="0.3">
      <c r="B73" s="86"/>
      <c r="C73" s="249" t="s">
        <v>10</v>
      </c>
      <c r="D73" s="249" t="s">
        <v>167</v>
      </c>
      <c r="E73" s="114">
        <v>27140.358534198302</v>
      </c>
      <c r="F73" s="114">
        <v>31057.703487056398</v>
      </c>
      <c r="G73" s="114">
        <v>35205.453985903601</v>
      </c>
      <c r="H73" s="114">
        <v>39582.204952428699</v>
      </c>
      <c r="I73" s="114">
        <v>44159.980379565801</v>
      </c>
      <c r="J73" s="114">
        <v>48349.072304828798</v>
      </c>
      <c r="K73" s="114">
        <v>53055.454921003402</v>
      </c>
      <c r="L73" s="6"/>
    </row>
    <row r="74" spans="2:12" ht="13.8" thickBot="1" x14ac:dyDescent="0.3">
      <c r="B74" s="86"/>
      <c r="C74" s="249" t="s">
        <v>10</v>
      </c>
      <c r="D74" s="249" t="s">
        <v>168</v>
      </c>
      <c r="E74" s="114">
        <v>9692.9851907851207</v>
      </c>
      <c r="F74" s="114">
        <v>11092.036959663001</v>
      </c>
      <c r="G74" s="114">
        <v>12573.376423537</v>
      </c>
      <c r="H74" s="114">
        <v>14136.5017687245</v>
      </c>
      <c r="I74" s="114">
        <v>15771.4215641306</v>
      </c>
      <c r="J74" s="114">
        <v>17267.525823153101</v>
      </c>
      <c r="K74" s="114">
        <v>18948.376757501199</v>
      </c>
      <c r="L74" s="6"/>
    </row>
    <row r="75" spans="2:12" ht="13.8" thickBot="1" x14ac:dyDescent="0.3">
      <c r="B75" s="86"/>
      <c r="C75" s="249" t="s">
        <v>7</v>
      </c>
      <c r="D75" s="249" t="s">
        <v>45</v>
      </c>
      <c r="E75" s="114">
        <v>427.054520191488</v>
      </c>
      <c r="F75" s="114">
        <v>1215.8263947719599</v>
      </c>
      <c r="G75" s="114">
        <v>2037.0266856159101</v>
      </c>
      <c r="H75" s="114">
        <v>2910.8349010070201</v>
      </c>
      <c r="I75" s="114">
        <v>3802.4941755202199</v>
      </c>
      <c r="J75" s="114">
        <v>4727.6279548708299</v>
      </c>
      <c r="K75" s="114">
        <v>5613.0346041902303</v>
      </c>
      <c r="L75" s="6"/>
    </row>
    <row r="76" spans="2:12" ht="13.8" thickBot="1" x14ac:dyDescent="0.3">
      <c r="B76" s="86"/>
      <c r="C76" s="249" t="s">
        <v>173</v>
      </c>
      <c r="D76" s="249" t="s">
        <v>45</v>
      </c>
      <c r="E76" s="114">
        <v>19675.8083079438</v>
      </c>
      <c r="F76" s="114">
        <v>22034.575340634001</v>
      </c>
      <c r="G76" s="114">
        <v>24490.740673046301</v>
      </c>
      <c r="H76" s="114">
        <v>27106.3940418815</v>
      </c>
      <c r="I76" s="114">
        <v>29774.189045405201</v>
      </c>
      <c r="J76" s="114">
        <v>32540.337495050499</v>
      </c>
      <c r="K76" s="114">
        <v>35190.865113587402</v>
      </c>
      <c r="L76" s="6"/>
    </row>
    <row r="77" spans="2:12" ht="13.8" thickBot="1" x14ac:dyDescent="0.3">
      <c r="B77" s="86"/>
      <c r="C77" s="254" t="s">
        <v>448</v>
      </c>
      <c r="D77" s="254" t="s">
        <v>46</v>
      </c>
      <c r="E77" s="114">
        <v>0</v>
      </c>
      <c r="F77" s="114">
        <v>0</v>
      </c>
      <c r="G77" s="114">
        <v>0</v>
      </c>
      <c r="H77" s="114">
        <v>0</v>
      </c>
      <c r="I77" s="114">
        <v>0</v>
      </c>
      <c r="J77" s="114">
        <v>0</v>
      </c>
      <c r="K77" s="114">
        <v>0</v>
      </c>
      <c r="L77" s="6"/>
    </row>
    <row r="78" spans="2:12" ht="13.8" thickBot="1" x14ac:dyDescent="0.3">
      <c r="B78" s="86"/>
      <c r="C78" s="249" t="s">
        <v>50</v>
      </c>
      <c r="D78" s="249" t="s">
        <v>47</v>
      </c>
      <c r="E78" s="114">
        <v>18390.4414462565</v>
      </c>
      <c r="F78" s="114">
        <v>18896.3951438115</v>
      </c>
      <c r="G78" s="114">
        <v>19020.5668222944</v>
      </c>
      <c r="H78" s="114">
        <v>19041.049494630901</v>
      </c>
      <c r="I78" s="114">
        <v>19067.110019499502</v>
      </c>
      <c r="J78" s="114">
        <v>19097.637666614999</v>
      </c>
      <c r="K78" s="114">
        <v>19097.637666614999</v>
      </c>
      <c r="L78" s="6"/>
    </row>
    <row r="79" spans="2:12" ht="13.8" thickBot="1" x14ac:dyDescent="0.3">
      <c r="B79" s="86"/>
      <c r="C79" s="249" t="s">
        <v>50</v>
      </c>
      <c r="D79" s="249" t="s">
        <v>48</v>
      </c>
      <c r="E79" s="114">
        <v>29071.504007077299</v>
      </c>
      <c r="F79" s="114">
        <v>47790.6812690269</v>
      </c>
      <c r="G79" s="114">
        <v>65245.288649450602</v>
      </c>
      <c r="H79" s="114">
        <v>83537.246076508003</v>
      </c>
      <c r="I79" s="114">
        <v>102306.215814606</v>
      </c>
      <c r="J79" s="114">
        <v>119274.03712954299</v>
      </c>
      <c r="K79" s="114">
        <v>136850.75026393501</v>
      </c>
      <c r="L79" s="6"/>
    </row>
    <row r="80" spans="2:12" ht="13.8" thickBot="1" x14ac:dyDescent="0.3">
      <c r="B80" s="86"/>
      <c r="C80" s="249" t="s">
        <v>50</v>
      </c>
      <c r="D80" s="249" t="s">
        <v>49</v>
      </c>
      <c r="E80" s="114">
        <v>7884.0924178861997</v>
      </c>
      <c r="F80" s="114">
        <v>9501.8127929630991</v>
      </c>
      <c r="G80" s="114">
        <v>11233.069720301301</v>
      </c>
      <c r="H80" s="114">
        <v>13392.129590680801</v>
      </c>
      <c r="I80" s="114">
        <v>16023.343963617301</v>
      </c>
      <c r="J80" s="114">
        <v>18277.533179033901</v>
      </c>
      <c r="K80" s="114">
        <v>21104.973291569298</v>
      </c>
      <c r="L80" s="6"/>
    </row>
    <row r="81" spans="2:12" ht="13.8" thickBot="1" x14ac:dyDescent="0.3">
      <c r="B81" s="86"/>
      <c r="C81" s="249" t="s">
        <v>50</v>
      </c>
      <c r="D81" s="249" t="s">
        <v>330</v>
      </c>
      <c r="E81" s="114">
        <v>209.78495261509201</v>
      </c>
      <c r="F81" s="114">
        <v>209.78495261509201</v>
      </c>
      <c r="G81" s="114">
        <v>2954.96170065963</v>
      </c>
      <c r="H81" s="114">
        <v>5843.0185001064601</v>
      </c>
      <c r="I81" s="114">
        <v>8759.1013690200107</v>
      </c>
      <c r="J81" s="114">
        <v>11944.3838214601</v>
      </c>
      <c r="K81" s="114">
        <v>16550.9939698284</v>
      </c>
      <c r="L81" s="6"/>
    </row>
    <row r="82" spans="2:12" ht="13.8" thickBot="1" x14ac:dyDescent="0.3">
      <c r="B82" s="86"/>
      <c r="C82" s="249" t="s">
        <v>174</v>
      </c>
      <c r="D82" s="249" t="s">
        <v>45</v>
      </c>
      <c r="E82" s="114">
        <v>4.56113334984855</v>
      </c>
      <c r="F82" s="114">
        <v>504.13064014280701</v>
      </c>
      <c r="G82" s="114">
        <v>1033.94508148408</v>
      </c>
      <c r="H82" s="114">
        <v>1583.6295208220799</v>
      </c>
      <c r="I82" s="114">
        <v>2167.6247408897598</v>
      </c>
      <c r="J82" s="114">
        <v>2688.9680467854701</v>
      </c>
      <c r="K82" s="114">
        <v>3289.6259945054098</v>
      </c>
      <c r="L82" s="6"/>
    </row>
    <row r="83" spans="2:12" ht="13.8" thickBot="1" x14ac:dyDescent="0.3">
      <c r="B83" s="86"/>
      <c r="C83" s="249" t="s">
        <v>172</v>
      </c>
      <c r="D83" s="249" t="s">
        <v>45</v>
      </c>
      <c r="E83" s="114">
        <v>3.8837180122471802</v>
      </c>
      <c r="F83" s="114">
        <v>3.8837180122471802</v>
      </c>
      <c r="G83" s="114">
        <v>3.8837180122471802</v>
      </c>
      <c r="H83" s="114">
        <v>3.8837180122471802</v>
      </c>
      <c r="I83" s="114">
        <v>3.8837180122471802</v>
      </c>
      <c r="J83" s="114">
        <v>3.8837180122471802</v>
      </c>
      <c r="K83" s="114">
        <v>3.8837180122471802</v>
      </c>
      <c r="L83" s="6"/>
    </row>
    <row r="84" spans="2:12" ht="13.8" thickBot="1" x14ac:dyDescent="0.3">
      <c r="B84" s="87"/>
      <c r="C84" s="88"/>
      <c r="D84" s="88"/>
      <c r="E84" s="115"/>
      <c r="F84" s="116"/>
      <c r="G84" s="116"/>
      <c r="H84" s="116"/>
      <c r="I84" s="116"/>
      <c r="J84" s="116"/>
      <c r="K84" s="116"/>
      <c r="L84" s="11"/>
    </row>
    <row r="86" spans="2:12" ht="13.8" x14ac:dyDescent="0.25">
      <c r="B86" s="200"/>
      <c r="C86" s="200"/>
      <c r="D86" s="200"/>
      <c r="E86" s="260"/>
      <c r="F86" s="260"/>
      <c r="G86" s="260"/>
      <c r="H86" s="260"/>
      <c r="I86" s="260"/>
      <c r="J86" s="260"/>
      <c r="K86" s="260"/>
    </row>
    <row r="87" spans="2:12" ht="13.8" x14ac:dyDescent="0.25">
      <c r="B87" s="200"/>
      <c r="C87" s="200"/>
      <c r="D87" s="200"/>
      <c r="E87" s="200"/>
      <c r="F87" s="200"/>
      <c r="G87" s="200"/>
      <c r="H87" s="200"/>
      <c r="I87" s="200"/>
      <c r="J87" s="200"/>
      <c r="K87" s="200"/>
    </row>
    <row r="88" spans="2:12" ht="13.8" x14ac:dyDescent="0.25">
      <c r="B88" s="200"/>
      <c r="C88" s="200"/>
      <c r="D88" s="200"/>
      <c r="E88" s="200"/>
      <c r="F88" s="200"/>
      <c r="G88" s="200"/>
      <c r="H88" s="200"/>
      <c r="I88" s="200"/>
      <c r="J88" s="200"/>
      <c r="K88" s="200"/>
    </row>
    <row r="89" spans="2:12" ht="13.8" x14ac:dyDescent="0.25">
      <c r="B89" s="200"/>
      <c r="C89" s="200"/>
      <c r="D89" s="200"/>
      <c r="E89" s="200"/>
      <c r="F89" s="200"/>
      <c r="G89" s="200"/>
      <c r="H89" s="200"/>
      <c r="I89" s="200"/>
      <c r="J89" s="200"/>
      <c r="K89" s="200"/>
    </row>
    <row r="90" spans="2:12" ht="13.8" x14ac:dyDescent="0.25">
      <c r="B90" s="200"/>
      <c r="C90" s="200"/>
      <c r="D90" s="200"/>
      <c r="E90" s="200"/>
      <c r="F90" s="200"/>
      <c r="G90" s="200"/>
      <c r="H90" s="200"/>
      <c r="I90" s="200"/>
      <c r="J90" s="200"/>
      <c r="K90" s="200"/>
    </row>
    <row r="91" spans="2:12" ht="13.8" x14ac:dyDescent="0.25">
      <c r="B91" s="200"/>
      <c r="C91" s="200"/>
      <c r="D91" s="200"/>
      <c r="E91" s="200"/>
      <c r="F91" s="200"/>
      <c r="G91" s="200"/>
      <c r="H91" s="200"/>
      <c r="I91" s="200"/>
      <c r="J91" s="200"/>
      <c r="K91" s="200"/>
    </row>
    <row r="92" spans="2:12" ht="13.8" x14ac:dyDescent="0.25">
      <c r="B92" s="200"/>
      <c r="C92" s="200"/>
      <c r="D92" s="200"/>
      <c r="E92" s="200"/>
      <c r="F92" s="200"/>
      <c r="G92" s="200"/>
      <c r="H92" s="200"/>
      <c r="I92" s="200"/>
      <c r="J92" s="200"/>
      <c r="K92" s="200"/>
    </row>
    <row r="93" spans="2:12" ht="13.8" x14ac:dyDescent="0.25">
      <c r="B93" s="200"/>
      <c r="C93" s="200"/>
      <c r="D93" s="200"/>
      <c r="E93" s="200"/>
      <c r="F93" s="200"/>
      <c r="G93" s="200"/>
      <c r="H93" s="200"/>
      <c r="I93" s="200"/>
      <c r="J93" s="200"/>
      <c r="K93" s="200"/>
    </row>
    <row r="94" spans="2:12" ht="13.8" x14ac:dyDescent="0.25">
      <c r="B94" s="200"/>
      <c r="C94" s="200"/>
      <c r="D94" s="200"/>
      <c r="E94" s="200"/>
      <c r="F94" s="200"/>
      <c r="G94" s="200"/>
      <c r="H94" s="200"/>
      <c r="I94" s="200"/>
      <c r="J94" s="200"/>
      <c r="K94" s="200"/>
    </row>
    <row r="95" spans="2:12" ht="13.8" x14ac:dyDescent="0.25">
      <c r="B95" s="200"/>
      <c r="C95" s="200"/>
      <c r="D95" s="200"/>
      <c r="E95" s="200"/>
      <c r="F95" s="200"/>
      <c r="G95" s="200"/>
      <c r="H95" s="200"/>
      <c r="I95" s="200"/>
      <c r="J95" s="200"/>
      <c r="K95" s="200"/>
    </row>
    <row r="96" spans="2:12" ht="13.8" x14ac:dyDescent="0.25">
      <c r="B96" s="200"/>
      <c r="C96" s="200"/>
      <c r="D96" s="200"/>
      <c r="E96" s="200"/>
      <c r="F96" s="200"/>
      <c r="G96" s="200"/>
      <c r="H96" s="200"/>
      <c r="I96" s="200"/>
      <c r="J96" s="200"/>
      <c r="K96" s="200"/>
    </row>
    <row r="97" spans="2:11" ht="13.8" x14ac:dyDescent="0.25">
      <c r="B97" s="200"/>
      <c r="C97" s="200"/>
      <c r="D97" s="200"/>
      <c r="E97" s="200"/>
      <c r="F97" s="200"/>
      <c r="G97" s="200"/>
      <c r="H97" s="200"/>
      <c r="I97" s="200"/>
      <c r="J97" s="200"/>
      <c r="K97" s="200"/>
    </row>
    <row r="98" spans="2:11" ht="13.8" x14ac:dyDescent="0.25">
      <c r="B98" s="200"/>
      <c r="C98" s="200"/>
      <c r="D98" s="200"/>
      <c r="E98" s="200"/>
      <c r="F98" s="200"/>
      <c r="G98" s="200"/>
      <c r="H98" s="200"/>
      <c r="I98" s="200"/>
      <c r="J98" s="200"/>
      <c r="K98" s="200"/>
    </row>
    <row r="99" spans="2:11" ht="13.8" x14ac:dyDescent="0.25">
      <c r="B99" s="200"/>
      <c r="C99" s="200"/>
      <c r="D99" s="200"/>
      <c r="E99" s="200"/>
      <c r="F99" s="200"/>
      <c r="G99" s="200"/>
      <c r="H99" s="200"/>
      <c r="I99" s="200"/>
      <c r="J99" s="200"/>
      <c r="K99" s="200"/>
    </row>
    <row r="100" spans="2:11" ht="13.8" x14ac:dyDescent="0.25">
      <c r="B100" s="200"/>
      <c r="C100" s="200"/>
      <c r="D100" s="200"/>
      <c r="E100" s="200"/>
      <c r="F100" s="200"/>
      <c r="G100" s="200"/>
      <c r="H100" s="200"/>
      <c r="I100" s="200"/>
      <c r="J100" s="200"/>
      <c r="K100" s="200"/>
    </row>
    <row r="101" spans="2:11" ht="13.8" x14ac:dyDescent="0.25">
      <c r="B101" s="200"/>
      <c r="C101" s="200"/>
      <c r="D101" s="200"/>
      <c r="E101" s="200"/>
      <c r="F101" s="200"/>
      <c r="G101" s="200"/>
      <c r="H101" s="200"/>
      <c r="I101" s="200"/>
      <c r="J101" s="200"/>
      <c r="K101" s="200"/>
    </row>
    <row r="102" spans="2:11" ht="13.8" x14ac:dyDescent="0.25">
      <c r="B102" s="200"/>
      <c r="C102" s="200"/>
      <c r="D102" s="200"/>
      <c r="E102" s="200"/>
      <c r="F102" s="200"/>
      <c r="G102" s="200"/>
      <c r="H102" s="200"/>
      <c r="I102" s="200"/>
      <c r="J102" s="200"/>
      <c r="K102" s="200"/>
    </row>
  </sheetData>
  <mergeCells count="10">
    <mergeCell ref="E61:K61"/>
    <mergeCell ref="E62:K62"/>
    <mergeCell ref="E64:K64"/>
    <mergeCell ref="E35:K35"/>
    <mergeCell ref="E37:K37"/>
    <mergeCell ref="E4:K4"/>
    <mergeCell ref="E5:K5"/>
    <mergeCell ref="E7:K7"/>
    <mergeCell ref="C30:J30"/>
    <mergeCell ref="E34:K34"/>
  </mergeCells>
  <hyperlinks>
    <hyperlink ref="C1" location="TOC!A1" display="Back to Table of Contents"/>
  </hyperlinks>
  <pageMargins left="0.7" right="0.7" top="0.75" bottom="0.75" header="0.3" footer="0.3"/>
  <pageSetup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AH41"/>
  <sheetViews>
    <sheetView showGridLines="0" workbookViewId="0"/>
  </sheetViews>
  <sheetFormatPr defaultColWidth="8.59765625" defaultRowHeight="13.2" x14ac:dyDescent="0.25"/>
  <cols>
    <col min="1" max="2" width="2.59765625" style="76" customWidth="1"/>
    <col min="3" max="4" width="12.5" style="76" customWidth="1"/>
    <col min="5" max="10" width="9.796875" style="76" customWidth="1"/>
    <col min="11" max="11" width="2.59765625" style="76" customWidth="1"/>
    <col min="12" max="16384" width="8.59765625" style="76"/>
  </cols>
  <sheetData>
    <row r="1" spans="2:34" ht="13.8" thickBot="1" x14ac:dyDescent="0.3">
      <c r="C1" s="197" t="s">
        <v>241</v>
      </c>
    </row>
    <row r="2" spans="2:34" x14ac:dyDescent="0.25">
      <c r="B2" s="2"/>
      <c r="C2" s="3"/>
      <c r="D2" s="3"/>
      <c r="E2" s="3"/>
      <c r="F2" s="3"/>
      <c r="G2" s="3"/>
      <c r="H2" s="3"/>
      <c r="I2" s="3"/>
      <c r="J2" s="3"/>
      <c r="K2" s="4"/>
      <c r="N2" s="77" t="s">
        <v>383</v>
      </c>
    </row>
    <row r="3" spans="2:34" ht="30" customHeight="1" x14ac:dyDescent="0.25">
      <c r="B3" s="5"/>
      <c r="C3" s="145"/>
      <c r="D3" s="142"/>
      <c r="E3" s="306" t="s">
        <v>349</v>
      </c>
      <c r="F3" s="306"/>
      <c r="G3" s="306"/>
      <c r="H3" s="306"/>
      <c r="I3" s="306"/>
      <c r="J3" s="306"/>
      <c r="K3" s="78"/>
      <c r="N3" s="234" t="s">
        <v>375</v>
      </c>
      <c r="AB3" s="120" t="s">
        <v>270</v>
      </c>
    </row>
    <row r="4" spans="2:34" x14ac:dyDescent="0.25">
      <c r="B4" s="5"/>
      <c r="C4" s="145"/>
      <c r="D4" s="172"/>
      <c r="E4" s="310" t="s">
        <v>373</v>
      </c>
      <c r="F4" s="310"/>
      <c r="G4" s="310"/>
      <c r="H4" s="310"/>
      <c r="I4" s="310"/>
      <c r="J4" s="310"/>
      <c r="K4" s="78"/>
      <c r="AB4" s="94" t="s">
        <v>17</v>
      </c>
      <c r="AC4" s="94">
        <v>2016</v>
      </c>
      <c r="AD4" s="94">
        <v>2017</v>
      </c>
      <c r="AE4" s="94">
        <v>2018</v>
      </c>
      <c r="AF4" s="94">
        <v>2019</v>
      </c>
      <c r="AG4" s="94">
        <v>2020</v>
      </c>
      <c r="AH4" s="94">
        <v>2021</v>
      </c>
    </row>
    <row r="5" spans="2:34" x14ac:dyDescent="0.25">
      <c r="B5" s="5"/>
      <c r="C5" s="145"/>
      <c r="D5" s="145"/>
      <c r="E5" s="145"/>
      <c r="F5" s="219"/>
      <c r="G5" s="219"/>
      <c r="H5" s="219"/>
      <c r="I5" s="219"/>
      <c r="J5" s="219"/>
      <c r="K5" s="78"/>
      <c r="AB5" s="94" t="s">
        <v>110</v>
      </c>
      <c r="AC5" s="107">
        <f t="shared" ref="AC5:AH9" si="0">SUMIF($C$10:$C$26,$AB5,E$10:E$26)/1000</f>
        <v>137.14994124433923</v>
      </c>
      <c r="AD5" s="107">
        <f t="shared" si="0"/>
        <v>124.57797755363008</v>
      </c>
      <c r="AE5" s="107">
        <f t="shared" si="0"/>
        <v>107.73851953370217</v>
      </c>
      <c r="AF5" s="107">
        <f t="shared" si="0"/>
        <v>102.58513088731416</v>
      </c>
      <c r="AG5" s="107">
        <f t="shared" si="0"/>
        <v>66.356752090780546</v>
      </c>
      <c r="AH5" s="107">
        <f t="shared" si="0"/>
        <v>72.409409435552718</v>
      </c>
    </row>
    <row r="6" spans="2:34" ht="25.5" customHeight="1" x14ac:dyDescent="0.25">
      <c r="B6" s="5"/>
      <c r="C6" s="145"/>
      <c r="D6" s="170"/>
      <c r="E6" s="301" t="s">
        <v>379</v>
      </c>
      <c r="F6" s="301"/>
      <c r="G6" s="301"/>
      <c r="H6" s="301"/>
      <c r="I6" s="301"/>
      <c r="J6" s="301"/>
      <c r="K6" s="78"/>
      <c r="AB6" s="94" t="s">
        <v>170</v>
      </c>
      <c r="AC6" s="107">
        <f t="shared" si="0"/>
        <v>6.2649549131840434</v>
      </c>
      <c r="AD6" s="107">
        <f t="shared" si="0"/>
        <v>5.6384594218656412</v>
      </c>
      <c r="AE6" s="107">
        <f t="shared" si="0"/>
        <v>5.0119639305472354</v>
      </c>
      <c r="AF6" s="107">
        <f t="shared" si="0"/>
        <v>4.3854684392288288</v>
      </c>
      <c r="AG6" s="107">
        <f t="shared" si="0"/>
        <v>3.7589729479104226</v>
      </c>
      <c r="AH6" s="107">
        <f t="shared" si="0"/>
        <v>3.1324774565920248</v>
      </c>
    </row>
    <row r="7" spans="2:34" x14ac:dyDescent="0.25">
      <c r="B7" s="5"/>
      <c r="C7" s="145"/>
      <c r="D7" s="170"/>
      <c r="E7" s="228"/>
      <c r="F7" s="228"/>
      <c r="G7" s="228"/>
      <c r="H7" s="228"/>
      <c r="I7" s="228"/>
      <c r="J7" s="228"/>
      <c r="K7" s="78"/>
      <c r="AB7" s="94" t="s">
        <v>50</v>
      </c>
      <c r="AC7" s="107">
        <f t="shared" si="0"/>
        <v>82.439386452387538</v>
      </c>
      <c r="AD7" s="107">
        <f t="shared" si="0"/>
        <v>86.758108111408959</v>
      </c>
      <c r="AE7" s="107">
        <f t="shared" si="0"/>
        <v>88.157097181258763</v>
      </c>
      <c r="AF7" s="107">
        <f t="shared" si="0"/>
        <v>95.184760119317218</v>
      </c>
      <c r="AG7" s="107">
        <f t="shared" si="0"/>
        <v>113.63569778644353</v>
      </c>
      <c r="AH7" s="107">
        <f t="shared" si="0"/>
        <v>113.64701011780095</v>
      </c>
    </row>
    <row r="8" spans="2:34" x14ac:dyDescent="0.25">
      <c r="B8" s="5"/>
      <c r="C8" s="145"/>
      <c r="D8" s="144"/>
      <c r="E8" s="298"/>
      <c r="F8" s="298"/>
      <c r="G8" s="298"/>
      <c r="H8" s="298"/>
      <c r="I8" s="298"/>
      <c r="J8" s="298"/>
      <c r="K8" s="78"/>
      <c r="AB8" s="94" t="s">
        <v>171</v>
      </c>
      <c r="AC8" s="107">
        <f t="shared" si="0"/>
        <v>143.86906100137716</v>
      </c>
      <c r="AD8" s="107">
        <f t="shared" si="0"/>
        <v>144.06159515340713</v>
      </c>
      <c r="AE8" s="107">
        <f t="shared" si="0"/>
        <v>158.37403308195178</v>
      </c>
      <c r="AF8" s="107">
        <f t="shared" si="0"/>
        <v>160.26152489083404</v>
      </c>
      <c r="AG8" s="107">
        <f t="shared" si="0"/>
        <v>185.55840517933157</v>
      </c>
      <c r="AH8" s="107">
        <f t="shared" si="0"/>
        <v>185.55840517933157</v>
      </c>
    </row>
    <row r="9" spans="2:34" x14ac:dyDescent="0.25">
      <c r="B9" s="5"/>
      <c r="C9" s="145"/>
      <c r="D9" s="145"/>
      <c r="E9" s="145"/>
      <c r="F9" s="219"/>
      <c r="G9" s="219"/>
      <c r="H9" s="219"/>
      <c r="I9" s="219"/>
      <c r="J9" s="219"/>
      <c r="K9" s="78"/>
      <c r="AB9" s="94" t="s">
        <v>10</v>
      </c>
      <c r="AC9" s="107">
        <f t="shared" si="0"/>
        <v>37.672612818167778</v>
      </c>
      <c r="AD9" s="107">
        <f t="shared" si="0"/>
        <v>46.249481840848297</v>
      </c>
      <c r="AE9" s="107">
        <f t="shared" si="0"/>
        <v>52.364911184900514</v>
      </c>
      <c r="AF9" s="107">
        <f t="shared" si="0"/>
        <v>52.323646479475052</v>
      </c>
      <c r="AG9" s="107">
        <f t="shared" si="0"/>
        <v>60.578650799837021</v>
      </c>
      <c r="AH9" s="107">
        <f t="shared" si="0"/>
        <v>60.578650799837021</v>
      </c>
    </row>
    <row r="10" spans="2:34" ht="13.8" thickBot="1" x14ac:dyDescent="0.3">
      <c r="B10" s="5"/>
      <c r="C10" s="142" t="s">
        <v>37</v>
      </c>
      <c r="D10" s="142" t="s">
        <v>38</v>
      </c>
      <c r="E10" s="142">
        <v>2016</v>
      </c>
      <c r="F10" s="142">
        <v>2017</v>
      </c>
      <c r="G10" s="142">
        <v>2018</v>
      </c>
      <c r="H10" s="142">
        <v>2019</v>
      </c>
      <c r="I10" s="142">
        <v>2020</v>
      </c>
      <c r="J10" s="142">
        <v>2021</v>
      </c>
      <c r="K10" s="78"/>
      <c r="AB10" s="94" t="s">
        <v>8</v>
      </c>
      <c r="AC10" s="107">
        <f t="shared" ref="AC10:AH10" si="1">(E25+E14)/1000</f>
        <v>2.9135232783544724</v>
      </c>
      <c r="AD10" s="107">
        <f t="shared" si="1"/>
        <v>6.8625209388733586</v>
      </c>
      <c r="AE10" s="107">
        <f t="shared" si="1"/>
        <v>6.8601126282457265</v>
      </c>
      <c r="AF10" s="107">
        <f t="shared" si="1"/>
        <v>6.8467628634680207</v>
      </c>
      <c r="AG10" s="107">
        <f t="shared" si="1"/>
        <v>6.8794429298048554</v>
      </c>
      <c r="AH10" s="107">
        <f t="shared" si="1"/>
        <v>6.838406609619593</v>
      </c>
    </row>
    <row r="11" spans="2:34" ht="13.8" thickBot="1" x14ac:dyDescent="0.3">
      <c r="B11" s="5"/>
      <c r="C11" s="219" t="s">
        <v>10</v>
      </c>
      <c r="D11" s="219" t="s">
        <v>166</v>
      </c>
      <c r="E11" s="114">
        <v>1883.6306409083893</v>
      </c>
      <c r="F11" s="114">
        <v>2312.4740920424142</v>
      </c>
      <c r="G11" s="114">
        <v>2618.2455592450256</v>
      </c>
      <c r="H11" s="114">
        <v>2616.182323973751</v>
      </c>
      <c r="I11" s="114">
        <v>3028.9325399918498</v>
      </c>
      <c r="J11" s="114">
        <v>3028.9325399918512</v>
      </c>
      <c r="K11" s="78"/>
      <c r="M11" s="121"/>
    </row>
    <row r="12" spans="2:34" ht="13.8" thickBot="1" x14ac:dyDescent="0.3">
      <c r="B12" s="5"/>
      <c r="C12" s="219" t="s">
        <v>10</v>
      </c>
      <c r="D12" s="219" t="s">
        <v>167</v>
      </c>
      <c r="E12" s="114">
        <v>26370.828972717449</v>
      </c>
      <c r="F12" s="114">
        <v>32374.637288593814</v>
      </c>
      <c r="G12" s="114">
        <v>36655.437829430361</v>
      </c>
      <c r="H12" s="114">
        <v>36626.552535632531</v>
      </c>
      <c r="I12" s="114">
        <v>42405.055559885914</v>
      </c>
      <c r="J12" s="114">
        <v>42405.055559885914</v>
      </c>
      <c r="K12" s="78"/>
    </row>
    <row r="13" spans="2:34" ht="13.8" thickBot="1" x14ac:dyDescent="0.3">
      <c r="B13" s="5"/>
      <c r="C13" s="219" t="s">
        <v>10</v>
      </c>
      <c r="D13" s="219" t="s">
        <v>168</v>
      </c>
      <c r="E13" s="114">
        <v>9418.1532045419426</v>
      </c>
      <c r="F13" s="114">
        <v>11562.370460212074</v>
      </c>
      <c r="G13" s="114">
        <v>13091.227796225125</v>
      </c>
      <c r="H13" s="114">
        <v>13080.91161986877</v>
      </c>
      <c r="I13" s="114">
        <v>15144.662699959255</v>
      </c>
      <c r="J13" s="114">
        <v>15144.662699959259</v>
      </c>
      <c r="K13" s="78"/>
    </row>
    <row r="14" spans="2:34" ht="13.8" thickBot="1" x14ac:dyDescent="0.3">
      <c r="B14" s="5"/>
      <c r="C14" s="219" t="s">
        <v>7</v>
      </c>
      <c r="D14" s="219" t="s">
        <v>45</v>
      </c>
      <c r="E14" s="114">
        <v>905.18601326194414</v>
      </c>
      <c r="F14" s="114">
        <v>2862.5209388733583</v>
      </c>
      <c r="G14" s="114">
        <v>2860.1126282457271</v>
      </c>
      <c r="H14" s="114">
        <v>2846.7628634680232</v>
      </c>
      <c r="I14" s="114">
        <v>2879.4429298048522</v>
      </c>
      <c r="J14" s="114">
        <v>2838.406609619592</v>
      </c>
      <c r="K14" s="78"/>
    </row>
    <row r="15" spans="2:34" ht="13.8" thickBot="1" x14ac:dyDescent="0.3">
      <c r="B15" s="5"/>
      <c r="C15" s="219" t="s">
        <v>50</v>
      </c>
      <c r="D15" s="219" t="s">
        <v>39</v>
      </c>
      <c r="E15" s="114">
        <v>30.106707910565333</v>
      </c>
      <c r="F15" s="114">
        <v>33.482221849750275</v>
      </c>
      <c r="G15" s="114">
        <v>121.76280479493131</v>
      </c>
      <c r="H15" s="114">
        <v>68.788742551027269</v>
      </c>
      <c r="I15" s="114">
        <v>124.12606397871528</v>
      </c>
      <c r="J15" s="114">
        <v>5.4217357772176911</v>
      </c>
      <c r="K15" s="78"/>
    </row>
    <row r="16" spans="2:34" ht="13.8" thickBot="1" x14ac:dyDescent="0.3">
      <c r="B16" s="5"/>
      <c r="C16" s="219" t="s">
        <v>50</v>
      </c>
      <c r="D16" s="219" t="s">
        <v>40</v>
      </c>
      <c r="E16" s="114">
        <v>1571.1216396060736</v>
      </c>
      <c r="F16" s="114">
        <v>456.81529034208796</v>
      </c>
      <c r="G16" s="114">
        <v>21.083782631168944</v>
      </c>
      <c r="H16" s="114">
        <v>42.167565262349555</v>
      </c>
      <c r="I16" s="114">
        <v>3.5139637718620946</v>
      </c>
      <c r="J16" s="114">
        <v>0</v>
      </c>
      <c r="K16" s="78"/>
    </row>
    <row r="17" spans="1:13" ht="13.8" thickBot="1" x14ac:dyDescent="0.3">
      <c r="B17" s="5"/>
      <c r="C17" s="219" t="s">
        <v>50</v>
      </c>
      <c r="D17" s="219" t="s">
        <v>41</v>
      </c>
      <c r="E17" s="114">
        <v>36276.23316475912</v>
      </c>
      <c r="F17" s="114">
        <v>33558.354021284045</v>
      </c>
      <c r="G17" s="114">
        <v>30076.015923368617</v>
      </c>
      <c r="H17" s="114">
        <v>27999.263334198065</v>
      </c>
      <c r="I17" s="114">
        <v>31766.232497634352</v>
      </c>
      <c r="J17" s="114">
        <v>25318.54822684286</v>
      </c>
      <c r="K17" s="78"/>
    </row>
    <row r="18" spans="1:13" ht="13.8" thickBot="1" x14ac:dyDescent="0.3">
      <c r="B18" s="5"/>
      <c r="C18" s="219" t="s">
        <v>50</v>
      </c>
      <c r="D18" s="219" t="s">
        <v>42</v>
      </c>
      <c r="E18" s="114">
        <v>30048.798509449025</v>
      </c>
      <c r="F18" s="114">
        <v>27398.375529209607</v>
      </c>
      <c r="G18" s="114">
        <v>31084.523525893077</v>
      </c>
      <c r="H18" s="114">
        <v>37634.55199664423</v>
      </c>
      <c r="I18" s="114">
        <v>46510.824484368139</v>
      </c>
      <c r="J18" s="114">
        <v>47225.015606246423</v>
      </c>
      <c r="K18" s="78"/>
    </row>
    <row r="19" spans="1:13" ht="13.8" thickBot="1" x14ac:dyDescent="0.3">
      <c r="B19" s="86"/>
      <c r="C19" s="219" t="s">
        <v>50</v>
      </c>
      <c r="D19" s="219" t="s">
        <v>43</v>
      </c>
      <c r="E19" s="114">
        <v>13889.944104338563</v>
      </c>
      <c r="F19" s="114">
        <v>14041.799232361376</v>
      </c>
      <c r="G19" s="114">
        <v>15419.273030931361</v>
      </c>
      <c r="H19" s="114">
        <v>17597.930569485914</v>
      </c>
      <c r="I19" s="114">
        <v>18796.192215690935</v>
      </c>
      <c r="J19" s="114">
        <v>19890.24770680955</v>
      </c>
      <c r="K19" s="6"/>
    </row>
    <row r="20" spans="1:13" ht="13.8" thickBot="1" x14ac:dyDescent="0.3">
      <c r="B20" s="86"/>
      <c r="C20" s="219" t="s">
        <v>50</v>
      </c>
      <c r="D20" s="219" t="s">
        <v>169</v>
      </c>
      <c r="E20" s="114">
        <v>623.1823263241929</v>
      </c>
      <c r="F20" s="114">
        <v>470.87114542953492</v>
      </c>
      <c r="G20" s="114">
        <v>534.12249332305566</v>
      </c>
      <c r="H20" s="114">
        <v>439.24547148277509</v>
      </c>
      <c r="I20" s="114">
        <v>302.20088438014994</v>
      </c>
      <c r="J20" s="114">
        <v>234.84431410631987</v>
      </c>
      <c r="K20" s="6"/>
    </row>
    <row r="21" spans="1:13" ht="13.8" thickBot="1" x14ac:dyDescent="0.3">
      <c r="B21" s="86"/>
      <c r="C21" s="219" t="s">
        <v>50</v>
      </c>
      <c r="D21" s="219" t="s">
        <v>330</v>
      </c>
      <c r="E21" s="114">
        <v>0</v>
      </c>
      <c r="F21" s="114">
        <v>10798.410670932555</v>
      </c>
      <c r="G21" s="114">
        <v>10900.31562031656</v>
      </c>
      <c r="H21" s="114">
        <v>11402.812439692854</v>
      </c>
      <c r="I21" s="114">
        <v>16132.607676619382</v>
      </c>
      <c r="J21" s="114">
        <v>20972.932528018584</v>
      </c>
      <c r="K21" s="6"/>
    </row>
    <row r="22" spans="1:13" ht="13.8" thickBot="1" x14ac:dyDescent="0.3">
      <c r="B22" s="86"/>
      <c r="C22" s="219" t="s">
        <v>170</v>
      </c>
      <c r="D22" s="219" t="s">
        <v>45</v>
      </c>
      <c r="E22" s="114">
        <v>6264.9549131840431</v>
      </c>
      <c r="F22" s="114">
        <v>5638.4594218656412</v>
      </c>
      <c r="G22" s="114">
        <v>5011.9639305472356</v>
      </c>
      <c r="H22" s="114">
        <v>4385.4684392288291</v>
      </c>
      <c r="I22" s="114">
        <v>3758.9729479104226</v>
      </c>
      <c r="J22" s="114">
        <v>3132.4774565920247</v>
      </c>
      <c r="K22" s="6"/>
    </row>
    <row r="23" spans="1:13" ht="13.8" thickBot="1" x14ac:dyDescent="0.3">
      <c r="B23" s="86"/>
      <c r="C23" s="219" t="s">
        <v>171</v>
      </c>
      <c r="D23" s="219" t="s">
        <v>45</v>
      </c>
      <c r="E23" s="114">
        <v>143869.06100137715</v>
      </c>
      <c r="F23" s="114">
        <v>144061.59515340714</v>
      </c>
      <c r="G23" s="114">
        <v>158374.03308195178</v>
      </c>
      <c r="H23" s="114">
        <v>160261.52489083403</v>
      </c>
      <c r="I23" s="114">
        <v>185558.40517933157</v>
      </c>
      <c r="J23" s="114">
        <v>185558.40517933157</v>
      </c>
      <c r="K23" s="6"/>
    </row>
    <row r="24" spans="1:13" ht="13.8" thickBot="1" x14ac:dyDescent="0.3">
      <c r="B24" s="86"/>
      <c r="C24" s="219" t="s">
        <v>110</v>
      </c>
      <c r="D24" s="219" t="s">
        <v>45</v>
      </c>
      <c r="E24" s="114">
        <v>137149.94124433922</v>
      </c>
      <c r="F24" s="114">
        <v>124577.97755363007</v>
      </c>
      <c r="G24" s="114">
        <v>107738.51953370217</v>
      </c>
      <c r="H24" s="114">
        <v>102585.13088731417</v>
      </c>
      <c r="I24" s="114">
        <v>66356.752090780545</v>
      </c>
      <c r="J24" s="114">
        <v>72409.40943555272</v>
      </c>
      <c r="K24" s="6"/>
    </row>
    <row r="25" spans="1:13" ht="13.8" thickBot="1" x14ac:dyDescent="0.3">
      <c r="B25" s="86"/>
      <c r="C25" s="219" t="s">
        <v>172</v>
      </c>
      <c r="D25" s="219" t="s">
        <v>45</v>
      </c>
      <c r="E25" s="114">
        <v>2008.3372650925282</v>
      </c>
      <c r="F25" s="114">
        <v>4000.0000000000005</v>
      </c>
      <c r="G25" s="114">
        <v>3999.9999999999995</v>
      </c>
      <c r="H25" s="114">
        <v>3999.9999999999973</v>
      </c>
      <c r="I25" s="114">
        <v>4000.0000000000032</v>
      </c>
      <c r="J25" s="114">
        <v>4000.0000000000009</v>
      </c>
      <c r="K25" s="6"/>
    </row>
    <row r="26" spans="1:13" x14ac:dyDescent="0.25">
      <c r="B26" s="86"/>
      <c r="C26" s="142"/>
      <c r="D26" s="142"/>
      <c r="E26" s="227"/>
      <c r="F26" s="227"/>
      <c r="G26" s="227"/>
      <c r="H26" s="227"/>
      <c r="I26" s="227"/>
      <c r="J26" s="227"/>
      <c r="K26" s="6"/>
    </row>
    <row r="27" spans="1:13" ht="13.8" x14ac:dyDescent="0.25">
      <c r="B27" s="230"/>
      <c r="C27" s="226" t="s">
        <v>232</v>
      </c>
      <c r="D27" s="225"/>
      <c r="E27" s="306"/>
      <c r="F27" s="306"/>
      <c r="G27" s="306"/>
      <c r="H27" s="306"/>
      <c r="I27" s="306"/>
      <c r="J27" s="306"/>
      <c r="K27" s="307"/>
    </row>
    <row r="28" spans="1:13" ht="52.95" customHeight="1" x14ac:dyDescent="0.25">
      <c r="B28" s="230"/>
      <c r="C28" s="309" t="s">
        <v>376</v>
      </c>
      <c r="D28" s="309"/>
      <c r="E28" s="309"/>
      <c r="F28" s="309"/>
      <c r="G28" s="309"/>
      <c r="H28" s="309"/>
      <c r="I28" s="309"/>
      <c r="J28" s="309"/>
      <c r="K28" s="232"/>
    </row>
    <row r="29" spans="1:13" ht="13.05" customHeight="1" thickBot="1" x14ac:dyDescent="0.3">
      <c r="A29" s="94"/>
      <c r="B29" s="231"/>
      <c r="C29" s="308"/>
      <c r="D29" s="308"/>
      <c r="E29" s="308"/>
      <c r="F29" s="308"/>
      <c r="G29" s="308"/>
      <c r="H29" s="308"/>
      <c r="I29" s="308"/>
      <c r="J29" s="308"/>
      <c r="K29" s="229"/>
      <c r="M29" s="94"/>
    </row>
    <row r="30" spans="1:13" x14ac:dyDescent="0.25">
      <c r="A30" s="94"/>
      <c r="B30" s="94"/>
      <c r="C30" s="118"/>
      <c r="E30" s="113"/>
      <c r="K30" s="94"/>
      <c r="L30" s="94"/>
      <c r="M30" s="94"/>
    </row>
    <row r="31" spans="1:13" x14ac:dyDescent="0.25">
      <c r="A31" s="94"/>
      <c r="B31" s="94"/>
      <c r="C31" s="94"/>
      <c r="K31" s="107"/>
      <c r="L31" s="94"/>
      <c r="M31" s="94"/>
    </row>
    <row r="32" spans="1:13" x14ac:dyDescent="0.25">
      <c r="A32" s="94"/>
      <c r="B32" s="94"/>
      <c r="C32" s="94"/>
      <c r="K32" s="107"/>
      <c r="L32" s="94"/>
      <c r="M32" s="94"/>
    </row>
    <row r="33" spans="1:13" x14ac:dyDescent="0.25">
      <c r="A33" s="94"/>
      <c r="B33" s="94"/>
      <c r="C33" s="94"/>
      <c r="K33" s="107"/>
      <c r="L33" s="94"/>
      <c r="M33" s="94"/>
    </row>
    <row r="34" spans="1:13" x14ac:dyDescent="0.25">
      <c r="A34" s="94"/>
      <c r="B34" s="94"/>
      <c r="C34" s="94"/>
      <c r="K34" s="107"/>
      <c r="L34" s="94"/>
      <c r="M34" s="94"/>
    </row>
    <row r="35" spans="1:13" x14ac:dyDescent="0.25">
      <c r="A35" s="94"/>
      <c r="B35" s="94"/>
      <c r="C35" s="94"/>
      <c r="K35" s="107"/>
      <c r="L35" s="94"/>
      <c r="M35" s="94"/>
    </row>
    <row r="36" spans="1:13" x14ac:dyDescent="0.25">
      <c r="A36" s="94"/>
      <c r="B36" s="94"/>
      <c r="C36" s="94"/>
      <c r="K36" s="107"/>
      <c r="L36" s="94"/>
      <c r="M36" s="94"/>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sheetData>
  <mergeCells count="7">
    <mergeCell ref="E27:K27"/>
    <mergeCell ref="C29:J29"/>
    <mergeCell ref="C28:J28"/>
    <mergeCell ref="E8:J8"/>
    <mergeCell ref="E3:J3"/>
    <mergeCell ref="E4:J4"/>
    <mergeCell ref="E6:J6"/>
  </mergeCells>
  <hyperlinks>
    <hyperlink ref="C1" location="TOC!A1" display="Back to Table of Contents"/>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AG38"/>
  <sheetViews>
    <sheetView showGridLines="0" workbookViewId="0"/>
  </sheetViews>
  <sheetFormatPr defaultColWidth="8.59765625" defaultRowHeight="13.2" x14ac:dyDescent="0.25"/>
  <cols>
    <col min="1" max="2" width="2.59765625" style="76" customWidth="1"/>
    <col min="3" max="3" width="18.796875" style="76" customWidth="1"/>
    <col min="4" max="4" width="11.5" style="76" customWidth="1"/>
    <col min="5" max="10" width="9.796875" style="76" customWidth="1"/>
    <col min="11" max="11" width="2.59765625" style="76" customWidth="1"/>
    <col min="12" max="12" width="8.59765625" style="76"/>
    <col min="13" max="26" width="8.59765625" style="76" customWidth="1"/>
    <col min="27" max="16384" width="8.59765625" style="76"/>
  </cols>
  <sheetData>
    <row r="1" spans="2:33" ht="13.8" thickBot="1" x14ac:dyDescent="0.3">
      <c r="C1" s="197" t="s">
        <v>241</v>
      </c>
    </row>
    <row r="2" spans="2:33" x14ac:dyDescent="0.25">
      <c r="B2" s="2"/>
      <c r="C2" s="3"/>
      <c r="D2" s="3"/>
      <c r="E2" s="3"/>
      <c r="F2" s="3"/>
      <c r="G2" s="3"/>
      <c r="H2" s="3"/>
      <c r="I2" s="3"/>
      <c r="J2" s="3"/>
      <c r="K2" s="4"/>
    </row>
    <row r="3" spans="2:33" ht="27.45" customHeight="1" x14ac:dyDescent="0.25">
      <c r="B3" s="5"/>
      <c r="C3" s="145"/>
      <c r="D3" s="142"/>
      <c r="E3" s="306" t="s">
        <v>350</v>
      </c>
      <c r="F3" s="306"/>
      <c r="G3" s="306"/>
      <c r="H3" s="306"/>
      <c r="I3" s="306"/>
      <c r="J3" s="306"/>
      <c r="K3" s="78"/>
      <c r="N3" s="77" t="s">
        <v>346</v>
      </c>
    </row>
    <row r="4" spans="2:33" x14ac:dyDescent="0.25">
      <c r="B4" s="5"/>
      <c r="C4" s="145"/>
      <c r="D4" s="172"/>
      <c r="E4" s="310" t="s">
        <v>374</v>
      </c>
      <c r="F4" s="310"/>
      <c r="G4" s="310"/>
      <c r="H4" s="310"/>
      <c r="I4" s="310"/>
      <c r="J4" s="310"/>
      <c r="K4" s="78"/>
      <c r="N4" s="77" t="s">
        <v>375</v>
      </c>
    </row>
    <row r="5" spans="2:33" x14ac:dyDescent="0.25">
      <c r="B5" s="5"/>
      <c r="C5" s="145"/>
      <c r="D5" s="145"/>
      <c r="E5" s="145"/>
      <c r="F5" s="219"/>
      <c r="G5" s="219"/>
      <c r="H5" s="219"/>
      <c r="I5" s="219"/>
      <c r="J5" s="219"/>
      <c r="K5" s="78"/>
      <c r="AA5" s="120" t="s">
        <v>270</v>
      </c>
      <c r="AB5" s="80"/>
      <c r="AC5" s="80"/>
      <c r="AD5" s="80"/>
      <c r="AE5" s="80"/>
      <c r="AF5" s="80"/>
      <c r="AG5" s="80"/>
    </row>
    <row r="6" spans="2:33" ht="24.45" customHeight="1" x14ac:dyDescent="0.25">
      <c r="B6" s="5"/>
      <c r="C6" s="145"/>
      <c r="D6" s="170"/>
      <c r="E6" s="301" t="s">
        <v>378</v>
      </c>
      <c r="F6" s="301"/>
      <c r="G6" s="301"/>
      <c r="H6" s="301"/>
      <c r="I6" s="301"/>
      <c r="J6" s="301"/>
      <c r="K6" s="78"/>
      <c r="AA6" s="94" t="s">
        <v>17</v>
      </c>
      <c r="AB6" s="94">
        <v>2016</v>
      </c>
      <c r="AC6" s="94">
        <v>2017</v>
      </c>
      <c r="AD6" s="94">
        <v>2018</v>
      </c>
      <c r="AE6" s="94">
        <v>2019</v>
      </c>
      <c r="AF6" s="94">
        <v>2020</v>
      </c>
      <c r="AG6" s="94">
        <v>2021</v>
      </c>
    </row>
    <row r="7" spans="2:33" x14ac:dyDescent="0.25">
      <c r="B7" s="5"/>
      <c r="C7" s="170"/>
      <c r="D7" s="170"/>
      <c r="E7" s="170"/>
      <c r="F7" s="170"/>
      <c r="G7" s="170"/>
      <c r="H7" s="170"/>
      <c r="I7" s="170"/>
      <c r="J7" s="170"/>
      <c r="K7" s="78"/>
      <c r="AA7" s="94" t="s">
        <v>51</v>
      </c>
      <c r="AB7" s="107">
        <f>SUMIF($C$10:$C$27,$AA7,E$10:E$27)/1000</f>
        <v>109.20420911520067</v>
      </c>
      <c r="AC7" s="107">
        <f t="shared" ref="AC7:AG13" si="0">SUMIF($C$10:$C$27,$AA7,F$10:F$27)/1000</f>
        <v>135.28141508200949</v>
      </c>
      <c r="AD7" s="107">
        <f t="shared" si="0"/>
        <v>167.69320753921136</v>
      </c>
      <c r="AE7" s="107">
        <f t="shared" si="0"/>
        <v>194.6493417586949</v>
      </c>
      <c r="AF7" s="107">
        <f t="shared" si="0"/>
        <v>232.30318837627189</v>
      </c>
      <c r="AG7" s="107">
        <f t="shared" si="0"/>
        <v>232.30318837627175</v>
      </c>
    </row>
    <row r="8" spans="2:33" x14ac:dyDescent="0.25">
      <c r="B8" s="5"/>
      <c r="C8" s="145"/>
      <c r="D8" s="145"/>
      <c r="E8" s="145"/>
      <c r="F8" s="219"/>
      <c r="G8" s="219"/>
      <c r="H8" s="219"/>
      <c r="I8" s="219"/>
      <c r="J8" s="219"/>
      <c r="K8" s="78"/>
      <c r="AA8" s="94" t="s">
        <v>50</v>
      </c>
      <c r="AB8" s="107">
        <f>SUMIF($C$10:$C$27,$AA8,E$10:E$27)/1000</f>
        <v>75.44000000000004</v>
      </c>
      <c r="AC8" s="107">
        <f t="shared" si="0"/>
        <v>86.75625156350597</v>
      </c>
      <c r="AD8" s="107">
        <f t="shared" si="0"/>
        <v>88.165351036022756</v>
      </c>
      <c r="AE8" s="107">
        <f t="shared" si="0"/>
        <v>95.186250652203427</v>
      </c>
      <c r="AF8" s="107">
        <f t="shared" si="0"/>
        <v>113.6415883820237</v>
      </c>
      <c r="AG8" s="107">
        <f t="shared" si="0"/>
        <v>113.64158838202378</v>
      </c>
    </row>
    <row r="9" spans="2:33" ht="13.8" thickBot="1" x14ac:dyDescent="0.3">
      <c r="B9" s="5"/>
      <c r="C9" s="142" t="s">
        <v>37</v>
      </c>
      <c r="D9" s="142" t="s">
        <v>38</v>
      </c>
      <c r="E9" s="142">
        <v>2016</v>
      </c>
      <c r="F9" s="142">
        <v>2017</v>
      </c>
      <c r="G9" s="142">
        <v>2018</v>
      </c>
      <c r="H9" s="142">
        <v>2019</v>
      </c>
      <c r="I9" s="142">
        <v>2020</v>
      </c>
      <c r="J9" s="142">
        <v>2021</v>
      </c>
      <c r="K9" s="78"/>
      <c r="AA9" s="94" t="s">
        <v>10</v>
      </c>
      <c r="AB9" s="107">
        <f>SUMIF($C$10:$C$27,$AA9,E$10:E$27)/1000</f>
        <v>37.672612818167778</v>
      </c>
      <c r="AC9" s="107">
        <f t="shared" si="0"/>
        <v>46.249481840848283</v>
      </c>
      <c r="AD9" s="107">
        <f t="shared" si="0"/>
        <v>52.3649111849005</v>
      </c>
      <c r="AE9" s="107">
        <f t="shared" si="0"/>
        <v>52.323646479475023</v>
      </c>
      <c r="AF9" s="107">
        <f t="shared" si="0"/>
        <v>60.578650799837028</v>
      </c>
      <c r="AG9" s="107">
        <f t="shared" si="0"/>
        <v>60.578650799837021</v>
      </c>
    </row>
    <row r="10" spans="2:33" ht="13.8" thickBot="1" x14ac:dyDescent="0.3">
      <c r="B10" s="5"/>
      <c r="C10" s="219" t="s">
        <v>113</v>
      </c>
      <c r="D10" s="219" t="s">
        <v>45</v>
      </c>
      <c r="E10" s="114">
        <v>83851.711936682739</v>
      </c>
      <c r="F10" s="114">
        <v>83851.711936682725</v>
      </c>
      <c r="G10" s="114">
        <v>83851.711936682783</v>
      </c>
      <c r="H10" s="114">
        <v>83851.711936682797</v>
      </c>
      <c r="I10" s="114">
        <v>83851.711936682754</v>
      </c>
      <c r="J10" s="114">
        <v>83851.711936682812</v>
      </c>
      <c r="K10" s="78"/>
      <c r="AA10" s="94" t="s">
        <v>247</v>
      </c>
      <c r="AB10" s="107">
        <f>SUM(E10,E19,E26)/1000</f>
        <v>98.18836298799377</v>
      </c>
      <c r="AC10" s="107">
        <f t="shared" ref="AC10:AG10" si="1">SUM(F10,F19,F26)/1000</f>
        <v>100.17631436679211</v>
      </c>
      <c r="AD10" s="107">
        <f t="shared" si="1"/>
        <v>101.16987203225898</v>
      </c>
      <c r="AE10" s="107">
        <f t="shared" si="1"/>
        <v>104.16824848409536</v>
      </c>
      <c r="AF10" s="107">
        <f t="shared" si="1"/>
        <v>104.16503979994968</v>
      </c>
      <c r="AG10" s="107">
        <f t="shared" si="1"/>
        <v>104.16853365697604</v>
      </c>
    </row>
    <row r="11" spans="2:33" ht="13.8" thickBot="1" x14ac:dyDescent="0.3">
      <c r="B11" s="5"/>
      <c r="C11" s="219" t="s">
        <v>51</v>
      </c>
      <c r="D11" s="219" t="s">
        <v>46</v>
      </c>
      <c r="E11" s="114">
        <v>812.39583514162905</v>
      </c>
      <c r="F11" s="114">
        <v>791.3855980258852</v>
      </c>
      <c r="G11" s="114">
        <v>892.93507741858105</v>
      </c>
      <c r="H11" s="114">
        <v>854.41630937309208</v>
      </c>
      <c r="I11" s="114">
        <v>1001.487969183223</v>
      </c>
      <c r="J11" s="114">
        <v>731.27505261994907</v>
      </c>
      <c r="K11" s="78"/>
      <c r="M11" s="121"/>
      <c r="AA11" s="94" t="s">
        <v>8</v>
      </c>
      <c r="AB11" s="107">
        <f>AB12+AB13</f>
        <v>6.1529423557609064</v>
      </c>
      <c r="AC11" s="107">
        <f t="shared" ref="AC11:AG11" si="2">AC12+AC13</f>
        <v>6.5455805364667601</v>
      </c>
      <c r="AD11" s="107">
        <f t="shared" si="2"/>
        <v>4.9436667012649576</v>
      </c>
      <c r="AE11" s="107">
        <f t="shared" si="2"/>
        <v>4.9335637347251371</v>
      </c>
      <c r="AF11" s="107">
        <f t="shared" si="2"/>
        <v>4.958409645940332</v>
      </c>
      <c r="AG11" s="107">
        <f t="shared" si="2"/>
        <v>4.9271801708665572</v>
      </c>
    </row>
    <row r="12" spans="2:33" ht="13.8" thickBot="1" x14ac:dyDescent="0.3">
      <c r="B12" s="5"/>
      <c r="C12" s="219" t="s">
        <v>51</v>
      </c>
      <c r="D12" s="219" t="s">
        <v>47</v>
      </c>
      <c r="E12" s="114">
        <v>43498.194241936209</v>
      </c>
      <c r="F12" s="114">
        <v>45224.535391612146</v>
      </c>
      <c r="G12" s="114">
        <v>55263.927026745885</v>
      </c>
      <c r="H12" s="114">
        <v>53029.838480106417</v>
      </c>
      <c r="I12" s="114">
        <v>62452.929826512096</v>
      </c>
      <c r="J12" s="114">
        <v>52139.438074745034</v>
      </c>
      <c r="K12" s="78"/>
      <c r="AA12" s="94" t="s">
        <v>7</v>
      </c>
      <c r="AB12" s="107">
        <f>SUMIF($C$10:$C$26,$AA12,E$10:E$26)/1000</f>
        <v>2.9026730770762135</v>
      </c>
      <c r="AC12" s="107">
        <f t="shared" si="0"/>
        <v>3.2953112577820645</v>
      </c>
      <c r="AD12" s="107">
        <f t="shared" si="0"/>
        <v>1.6933974225802655</v>
      </c>
      <c r="AE12" s="107">
        <f t="shared" si="0"/>
        <v>1.6832944560404444</v>
      </c>
      <c r="AF12" s="107">
        <f t="shared" si="0"/>
        <v>1.7081403672556399</v>
      </c>
      <c r="AG12" s="107">
        <f t="shared" si="0"/>
        <v>1.6769108921818596</v>
      </c>
    </row>
    <row r="13" spans="2:33" ht="13.8" thickBot="1" x14ac:dyDescent="0.3">
      <c r="B13" s="86"/>
      <c r="C13" s="219" t="s">
        <v>51</v>
      </c>
      <c r="D13" s="219" t="s">
        <v>48</v>
      </c>
      <c r="E13" s="114">
        <v>56909.728934144841</v>
      </c>
      <c r="F13" s="114">
        <v>80584.764457388374</v>
      </c>
      <c r="G13" s="114">
        <v>99679.568289402363</v>
      </c>
      <c r="H13" s="114">
        <v>126397.586488241</v>
      </c>
      <c r="I13" s="114">
        <v>144620.46547995217</v>
      </c>
      <c r="J13" s="114">
        <v>156475.50740746205</v>
      </c>
      <c r="K13" s="6"/>
      <c r="AA13" s="94" t="s">
        <v>174</v>
      </c>
      <c r="AB13" s="107">
        <f>SUMIF($C$10:$C$26,$AA13,E$10:E$26)/1000</f>
        <v>3.2502692786846925</v>
      </c>
      <c r="AC13" s="107">
        <f t="shared" si="0"/>
        <v>3.2502692786846952</v>
      </c>
      <c r="AD13" s="107">
        <f t="shared" si="0"/>
        <v>3.2502692786846921</v>
      </c>
      <c r="AE13" s="107">
        <f t="shared" si="0"/>
        <v>3.2502692786846925</v>
      </c>
      <c r="AF13" s="107">
        <f t="shared" si="0"/>
        <v>3.2502692786846925</v>
      </c>
      <c r="AG13" s="107">
        <f t="shared" si="0"/>
        <v>3.2502692786846974</v>
      </c>
    </row>
    <row r="14" spans="2:33" ht="13.8" thickBot="1" x14ac:dyDescent="0.3">
      <c r="B14" s="86"/>
      <c r="C14" s="219" t="s">
        <v>51</v>
      </c>
      <c r="D14" s="219" t="s">
        <v>49</v>
      </c>
      <c r="E14" s="114">
        <v>7983.8901039779876</v>
      </c>
      <c r="F14" s="114">
        <v>8680.7296349830831</v>
      </c>
      <c r="G14" s="114">
        <v>11856.777145644506</v>
      </c>
      <c r="H14" s="114">
        <v>14367.500480974419</v>
      </c>
      <c r="I14" s="114">
        <v>24228.305100624431</v>
      </c>
      <c r="J14" s="114">
        <v>22956.967841444715</v>
      </c>
      <c r="K14" s="6"/>
    </row>
    <row r="15" spans="2:33" ht="13.8" thickBot="1" x14ac:dyDescent="0.3">
      <c r="B15" s="86"/>
      <c r="C15" s="219" t="s">
        <v>10</v>
      </c>
      <c r="D15" s="219" t="s">
        <v>166</v>
      </c>
      <c r="E15" s="114">
        <v>1883.6306409083893</v>
      </c>
      <c r="F15" s="114">
        <v>2312.4740920424142</v>
      </c>
      <c r="G15" s="114">
        <v>2618.2455592450265</v>
      </c>
      <c r="H15" s="114">
        <v>2616.1823239737519</v>
      </c>
      <c r="I15" s="114">
        <v>3028.9325399918516</v>
      </c>
      <c r="J15" s="114">
        <v>3028.9325399918503</v>
      </c>
      <c r="K15" s="6"/>
    </row>
    <row r="16" spans="2:33" ht="13.8" thickBot="1" x14ac:dyDescent="0.3">
      <c r="B16" s="86"/>
      <c r="C16" s="219" t="s">
        <v>10</v>
      </c>
      <c r="D16" s="219" t="s">
        <v>167</v>
      </c>
      <c r="E16" s="114">
        <v>26370.828972717442</v>
      </c>
      <c r="F16" s="114">
        <v>32374.6372885938</v>
      </c>
      <c r="G16" s="114">
        <v>36655.437829430346</v>
      </c>
      <c r="H16" s="114">
        <v>36626.552535632516</v>
      </c>
      <c r="I16" s="114">
        <v>42405.055559885921</v>
      </c>
      <c r="J16" s="114">
        <v>42405.055559885921</v>
      </c>
      <c r="K16" s="6"/>
    </row>
    <row r="17" spans="1:13" ht="13.8" thickBot="1" x14ac:dyDescent="0.3">
      <c r="B17" s="86"/>
      <c r="C17" s="219" t="s">
        <v>10</v>
      </c>
      <c r="D17" s="219" t="s">
        <v>168</v>
      </c>
      <c r="E17" s="114">
        <v>9418.1532045419463</v>
      </c>
      <c r="F17" s="114">
        <v>11562.370460212067</v>
      </c>
      <c r="G17" s="114">
        <v>13091.227796225128</v>
      </c>
      <c r="H17" s="114">
        <v>13080.911619868759</v>
      </c>
      <c r="I17" s="114">
        <v>15144.662699959254</v>
      </c>
      <c r="J17" s="114">
        <v>15144.662699959248</v>
      </c>
      <c r="K17" s="6"/>
    </row>
    <row r="18" spans="1:13" ht="13.8" thickBot="1" x14ac:dyDescent="0.3">
      <c r="B18" s="86"/>
      <c r="C18" s="219" t="s">
        <v>7</v>
      </c>
      <c r="D18" s="219" t="s">
        <v>45</v>
      </c>
      <c r="E18" s="114">
        <v>2902.6730770762133</v>
      </c>
      <c r="F18" s="114">
        <v>3295.3112577820643</v>
      </c>
      <c r="G18" s="114">
        <v>1693.3974225802656</v>
      </c>
      <c r="H18" s="114">
        <v>1683.2944560404444</v>
      </c>
      <c r="I18" s="114">
        <v>1708.1403672556398</v>
      </c>
      <c r="J18" s="114">
        <v>1676.9108921818597</v>
      </c>
      <c r="K18" s="6"/>
    </row>
    <row r="19" spans="1:13" ht="13.8" thickBot="1" x14ac:dyDescent="0.3">
      <c r="B19" s="86"/>
      <c r="C19" s="219" t="s">
        <v>173</v>
      </c>
      <c r="D19" s="219" t="s">
        <v>45</v>
      </c>
      <c r="E19" s="114">
        <v>12415.655764037008</v>
      </c>
      <c r="F19" s="114">
        <v>12415.655764036996</v>
      </c>
      <c r="G19" s="114">
        <v>12415.655764037001</v>
      </c>
      <c r="H19" s="114">
        <v>12415.655764037008</v>
      </c>
      <c r="I19" s="114">
        <v>12415.655764037005</v>
      </c>
      <c r="J19" s="114">
        <v>12415.655764037008</v>
      </c>
      <c r="K19" s="6"/>
    </row>
    <row r="20" spans="1:13" ht="13.8" thickBot="1" x14ac:dyDescent="0.3">
      <c r="B20" s="86"/>
      <c r="C20" s="223" t="s">
        <v>50</v>
      </c>
      <c r="D20" s="223" t="s">
        <v>46</v>
      </c>
      <c r="E20" s="114">
        <v>0</v>
      </c>
      <c r="F20" s="114">
        <v>0</v>
      </c>
      <c r="G20" s="114">
        <v>0</v>
      </c>
      <c r="H20" s="114">
        <v>0</v>
      </c>
      <c r="I20" s="114">
        <v>0</v>
      </c>
      <c r="J20" s="114">
        <v>0</v>
      </c>
      <c r="K20" s="6"/>
    </row>
    <row r="21" spans="1:13" ht="13.8" thickBot="1" x14ac:dyDescent="0.3">
      <c r="B21" s="86"/>
      <c r="C21" s="273" t="s">
        <v>50</v>
      </c>
      <c r="D21" s="273" t="s">
        <v>47</v>
      </c>
      <c r="E21" s="114">
        <v>1831.2824061751385</v>
      </c>
      <c r="F21" s="114">
        <v>488.44096428884518</v>
      </c>
      <c r="G21" s="114">
        <v>77.307202980968441</v>
      </c>
      <c r="H21" s="114">
        <v>101.90494938400491</v>
      </c>
      <c r="I21" s="114">
        <v>154.61440596192745</v>
      </c>
      <c r="J21" s="114">
        <v>0</v>
      </c>
      <c r="K21" s="6"/>
    </row>
    <row r="22" spans="1:13" ht="13.8" thickBot="1" x14ac:dyDescent="0.3">
      <c r="B22" s="86"/>
      <c r="C22" s="273" t="s">
        <v>50</v>
      </c>
      <c r="D22" s="273" t="s">
        <v>48</v>
      </c>
      <c r="E22" s="114">
        <v>67753.433058291223</v>
      </c>
      <c r="F22" s="114">
        <v>68659.338138415609</v>
      </c>
      <c r="G22" s="114">
        <v>69038.846225776768</v>
      </c>
      <c r="H22" s="114">
        <v>73392.647339114017</v>
      </c>
      <c r="I22" s="114">
        <v>85937.498004662062</v>
      </c>
      <c r="J22" s="114">
        <v>79863.439894169234</v>
      </c>
      <c r="K22" s="6"/>
    </row>
    <row r="23" spans="1:13" ht="13.8" thickBot="1" x14ac:dyDescent="0.3">
      <c r="B23" s="86"/>
      <c r="C23" s="273" t="s">
        <v>50</v>
      </c>
      <c r="D23" s="273" t="s">
        <v>49</v>
      </c>
      <c r="E23" s="114">
        <v>5855.2845355336722</v>
      </c>
      <c r="F23" s="114">
        <v>6810.061789868947</v>
      </c>
      <c r="G23" s="114">
        <v>8148.881986948456</v>
      </c>
      <c r="H23" s="114">
        <v>10288.88592401254</v>
      </c>
      <c r="I23" s="114">
        <v>11416.868294780315</v>
      </c>
      <c r="J23" s="114">
        <v>12847.060298207736</v>
      </c>
      <c r="K23" s="6"/>
    </row>
    <row r="24" spans="1:13" ht="13.8" thickBot="1" x14ac:dyDescent="0.3">
      <c r="B24" s="86"/>
      <c r="C24" s="273" t="s">
        <v>50</v>
      </c>
      <c r="D24" s="273" t="s">
        <v>330</v>
      </c>
      <c r="E24" s="114">
        <v>0</v>
      </c>
      <c r="F24" s="114">
        <v>10798.410670932559</v>
      </c>
      <c r="G24" s="114">
        <v>10900.31562031656</v>
      </c>
      <c r="H24" s="114">
        <v>11402.812439692854</v>
      </c>
      <c r="I24" s="114">
        <v>16132.607676619387</v>
      </c>
      <c r="J24" s="114">
        <v>20931.088189646805</v>
      </c>
      <c r="K24" s="6"/>
    </row>
    <row r="25" spans="1:13" ht="13.8" thickBot="1" x14ac:dyDescent="0.3">
      <c r="B25" s="86"/>
      <c r="C25" s="273" t="s">
        <v>174</v>
      </c>
      <c r="D25" s="273" t="s">
        <v>45</v>
      </c>
      <c r="E25" s="114">
        <v>3250.2692786846924</v>
      </c>
      <c r="F25" s="114">
        <v>3250.2692786846951</v>
      </c>
      <c r="G25" s="114">
        <v>3250.2692786846919</v>
      </c>
      <c r="H25" s="114">
        <v>3250.2692786846924</v>
      </c>
      <c r="I25" s="114">
        <v>3250.2692786846924</v>
      </c>
      <c r="J25" s="114">
        <v>3250.2692786846974</v>
      </c>
      <c r="K25" s="6"/>
    </row>
    <row r="26" spans="1:13" ht="13.8" thickBot="1" x14ac:dyDescent="0.3">
      <c r="B26" s="86"/>
      <c r="C26" s="273" t="s">
        <v>172</v>
      </c>
      <c r="D26" s="273" t="s">
        <v>45</v>
      </c>
      <c r="E26" s="114">
        <v>1920.9952872740221</v>
      </c>
      <c r="F26" s="114">
        <v>3908.9466660723901</v>
      </c>
      <c r="G26" s="114">
        <v>4902.5043315391949</v>
      </c>
      <c r="H26" s="114">
        <v>7900.8807833755563</v>
      </c>
      <c r="I26" s="114">
        <v>7897.6720992299215</v>
      </c>
      <c r="J26" s="114">
        <v>7901.1659562562072</v>
      </c>
      <c r="K26" s="6"/>
    </row>
    <row r="27" spans="1:13" x14ac:dyDescent="0.25">
      <c r="B27" s="86"/>
      <c r="C27" s="142"/>
      <c r="D27" s="142"/>
      <c r="E27" s="233"/>
      <c r="F27" s="233"/>
      <c r="G27" s="233"/>
      <c r="H27" s="233"/>
      <c r="I27" s="233"/>
      <c r="J27" s="233"/>
      <c r="K27" s="6"/>
    </row>
    <row r="28" spans="1:13" ht="13.8" x14ac:dyDescent="0.25">
      <c r="B28" s="230"/>
      <c r="C28" s="226" t="s">
        <v>232</v>
      </c>
      <c r="D28" s="225"/>
      <c r="E28" s="306"/>
      <c r="F28" s="306"/>
      <c r="G28" s="306"/>
      <c r="H28" s="306"/>
      <c r="I28" s="306"/>
      <c r="J28" s="306"/>
      <c r="K28" s="307"/>
    </row>
    <row r="29" spans="1:13" ht="54" customHeight="1" x14ac:dyDescent="0.25">
      <c r="B29" s="230"/>
      <c r="C29" s="309" t="s">
        <v>377</v>
      </c>
      <c r="D29" s="309"/>
      <c r="E29" s="309"/>
      <c r="F29" s="309"/>
      <c r="G29" s="309"/>
      <c r="H29" s="309"/>
      <c r="I29" s="309"/>
      <c r="J29" s="309"/>
      <c r="K29" s="232"/>
    </row>
    <row r="30" spans="1:13" ht="13.05" customHeight="1" thickBot="1" x14ac:dyDescent="0.3">
      <c r="A30" s="94"/>
      <c r="B30" s="231"/>
      <c r="C30" s="308"/>
      <c r="D30" s="308"/>
      <c r="E30" s="308"/>
      <c r="F30" s="308"/>
      <c r="G30" s="308"/>
      <c r="H30" s="308"/>
      <c r="I30" s="308"/>
      <c r="J30" s="308"/>
      <c r="K30" s="229"/>
      <c r="M30" s="94"/>
    </row>
    <row r="31" spans="1:13" x14ac:dyDescent="0.25">
      <c r="C31" s="118"/>
      <c r="K31" s="122"/>
    </row>
    <row r="32" spans="1:13" x14ac:dyDescent="0.25">
      <c r="C32" s="94"/>
      <c r="K32" s="122"/>
    </row>
    <row r="33" spans="3:11" x14ac:dyDescent="0.25">
      <c r="C33" s="94"/>
      <c r="K33" s="122"/>
    </row>
    <row r="34" spans="3:11" x14ac:dyDescent="0.25">
      <c r="C34" s="94"/>
      <c r="K34" s="122"/>
    </row>
    <row r="35" spans="3:11" x14ac:dyDescent="0.25">
      <c r="C35" s="94"/>
      <c r="K35" s="122"/>
    </row>
    <row r="36" spans="3:11" x14ac:dyDescent="0.25">
      <c r="C36" s="94"/>
      <c r="K36" s="122"/>
    </row>
    <row r="37" spans="3:11" x14ac:dyDescent="0.25">
      <c r="C37" s="94"/>
      <c r="D37" s="94"/>
      <c r="E37" s="94"/>
      <c r="F37" s="94"/>
      <c r="G37" s="94"/>
      <c r="H37" s="94"/>
      <c r="I37" s="94"/>
      <c r="J37" s="94"/>
    </row>
    <row r="38" spans="3:11" x14ac:dyDescent="0.25">
      <c r="C38" s="94"/>
      <c r="D38" s="94"/>
      <c r="E38" s="94"/>
      <c r="F38" s="94"/>
      <c r="G38" s="94"/>
      <c r="H38" s="94"/>
      <c r="I38" s="94"/>
      <c r="J38" s="94"/>
    </row>
  </sheetData>
  <mergeCells count="6">
    <mergeCell ref="C30:J30"/>
    <mergeCell ref="E3:J3"/>
    <mergeCell ref="E4:J4"/>
    <mergeCell ref="E6:J6"/>
    <mergeCell ref="E28:K28"/>
    <mergeCell ref="C29:J29"/>
  </mergeCells>
  <hyperlinks>
    <hyperlink ref="C1" location="TOC!A1" display="Back to Table of Contents"/>
  </hyperlinks>
  <pageMargins left="0.7" right="0.7" top="0.75" bottom="0.75" header="0.3" footer="0.3"/>
  <pageSetup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AG93"/>
  <sheetViews>
    <sheetView showGridLines="0" workbookViewId="0"/>
  </sheetViews>
  <sheetFormatPr defaultColWidth="9.19921875" defaultRowHeight="13.2" x14ac:dyDescent="0.25"/>
  <cols>
    <col min="1" max="1" width="3.19921875" style="1" customWidth="1"/>
    <col min="2" max="2" width="3.796875" style="1" customWidth="1"/>
    <col min="3" max="3" width="12.19921875" style="1" customWidth="1"/>
    <col min="4" max="4" width="26.59765625" style="1" customWidth="1"/>
    <col min="5" max="14" width="9.19921875" style="1"/>
    <col min="15" max="31" width="9.19921875" style="64"/>
    <col min="32" max="16384" width="9.19921875" style="1"/>
  </cols>
  <sheetData>
    <row r="1" spans="2:23" x14ac:dyDescent="0.25">
      <c r="C1" s="197" t="s">
        <v>241</v>
      </c>
    </row>
    <row r="2" spans="2:23" ht="13.8" thickBot="1" x14ac:dyDescent="0.3">
      <c r="C2" s="197"/>
    </row>
    <row r="3" spans="2:23" x14ac:dyDescent="0.25">
      <c r="B3" s="2"/>
      <c r="C3" s="3"/>
      <c r="D3" s="3"/>
      <c r="E3" s="3"/>
      <c r="F3" s="3"/>
      <c r="G3" s="3"/>
      <c r="H3" s="3"/>
      <c r="I3" s="3"/>
      <c r="J3" s="3"/>
      <c r="K3" s="3"/>
      <c r="L3" s="3"/>
      <c r="M3" s="4"/>
    </row>
    <row r="4" spans="2:23" ht="13.8" x14ac:dyDescent="0.25">
      <c r="B4" s="5"/>
      <c r="C4" s="224"/>
      <c r="D4" s="225"/>
      <c r="E4" s="306" t="s">
        <v>356</v>
      </c>
      <c r="F4" s="306"/>
      <c r="G4" s="306"/>
      <c r="H4" s="306"/>
      <c r="I4" s="306"/>
      <c r="J4" s="306"/>
      <c r="K4" s="306"/>
      <c r="L4" s="225"/>
      <c r="M4" s="6"/>
    </row>
    <row r="5" spans="2:23" x14ac:dyDescent="0.25">
      <c r="B5" s="5"/>
      <c r="C5" s="224"/>
      <c r="D5" s="170"/>
      <c r="E5" s="311" t="s">
        <v>175</v>
      </c>
      <c r="F5" s="311"/>
      <c r="G5" s="311"/>
      <c r="H5" s="311"/>
      <c r="I5" s="311"/>
      <c r="J5" s="311"/>
      <c r="K5" s="311"/>
      <c r="L5" s="170"/>
      <c r="M5" s="6"/>
    </row>
    <row r="6" spans="2:23" ht="31.5" customHeight="1" x14ac:dyDescent="0.25">
      <c r="B6" s="5"/>
      <c r="C6" s="144"/>
      <c r="D6" s="224"/>
      <c r="E6" s="301" t="s">
        <v>368</v>
      </c>
      <c r="F6" s="301"/>
      <c r="G6" s="301"/>
      <c r="H6" s="301"/>
      <c r="I6" s="301"/>
      <c r="J6" s="301"/>
      <c r="K6" s="301"/>
      <c r="L6" s="170"/>
      <c r="M6" s="6"/>
    </row>
    <row r="7" spans="2:23" x14ac:dyDescent="0.25">
      <c r="B7" s="5"/>
      <c r="C7" s="219"/>
      <c r="D7" s="219"/>
      <c r="E7" s="219"/>
      <c r="F7" s="219"/>
      <c r="G7" s="219"/>
      <c r="H7" s="219"/>
      <c r="I7" s="219"/>
      <c r="J7" s="219"/>
      <c r="K7" s="219"/>
      <c r="L7" s="219"/>
      <c r="M7" s="6"/>
    </row>
    <row r="8" spans="2:23" ht="13.8" thickBot="1" x14ac:dyDescent="0.3">
      <c r="B8" s="5"/>
      <c r="C8" s="142"/>
      <c r="D8" s="142" t="s">
        <v>53</v>
      </c>
      <c r="E8" s="142">
        <v>2016</v>
      </c>
      <c r="F8" s="142">
        <v>2017</v>
      </c>
      <c r="G8" s="142">
        <v>2018</v>
      </c>
      <c r="H8" s="142">
        <v>2019</v>
      </c>
      <c r="I8" s="142">
        <v>2020</v>
      </c>
      <c r="J8" s="142">
        <v>2021</v>
      </c>
      <c r="K8" s="142" t="s">
        <v>18</v>
      </c>
      <c r="L8" s="219"/>
      <c r="M8" s="6"/>
    </row>
    <row r="9" spans="2:23" ht="13.8" thickBot="1" x14ac:dyDescent="0.3">
      <c r="B9" s="5"/>
      <c r="C9" s="219"/>
      <c r="D9" s="219" t="s">
        <v>19</v>
      </c>
      <c r="E9" s="124">
        <f>E45+E48</f>
        <v>14.315084798020745</v>
      </c>
      <c r="F9" s="124">
        <f t="shared" ref="E9:J11" si="0">F45+F48</f>
        <v>18.120801417674102</v>
      </c>
      <c r="G9" s="124">
        <f t="shared" si="0"/>
        <v>20.984733341682151</v>
      </c>
      <c r="H9" s="124">
        <f t="shared" si="0"/>
        <v>22.506389026376556</v>
      </c>
      <c r="I9" s="124">
        <f t="shared" si="0"/>
        <v>31.53776059490967</v>
      </c>
      <c r="J9" s="124">
        <f t="shared" si="0"/>
        <v>32.141111902659418</v>
      </c>
      <c r="K9" s="125">
        <f>SUM(E9:J9)</f>
        <v>139.60588108132265</v>
      </c>
      <c r="L9" s="219"/>
      <c r="M9" s="6"/>
    </row>
    <row r="10" spans="2:23" ht="13.8" thickBot="1" x14ac:dyDescent="0.3">
      <c r="B10" s="5"/>
      <c r="C10" s="219"/>
      <c r="D10" s="219" t="s">
        <v>365</v>
      </c>
      <c r="E10" s="124">
        <f t="shared" si="0"/>
        <v>7.9986571728132567</v>
      </c>
      <c r="F10" s="124">
        <f t="shared" si="0"/>
        <v>7.769824168410576</v>
      </c>
      <c r="G10" s="124">
        <f>G46+G49</f>
        <v>8.4653400865704267</v>
      </c>
      <c r="H10" s="124">
        <f t="shared" si="0"/>
        <v>9.9219025630968343</v>
      </c>
      <c r="I10" s="124">
        <f t="shared" si="0"/>
        <v>10.699919567658702</v>
      </c>
      <c r="J10" s="124">
        <f t="shared" si="0"/>
        <v>10.546446832094423</v>
      </c>
      <c r="K10" s="124">
        <f>SUM(E10:J10)</f>
        <v>55.402090390644226</v>
      </c>
      <c r="L10" s="219"/>
      <c r="M10" s="6"/>
    </row>
    <row r="11" spans="2:23" ht="13.8" thickBot="1" x14ac:dyDescent="0.3">
      <c r="B11" s="5"/>
      <c r="C11" s="219"/>
      <c r="D11" s="219" t="s">
        <v>2</v>
      </c>
      <c r="E11" s="124">
        <f t="shared" si="0"/>
        <v>6.3164276252074902</v>
      </c>
      <c r="F11" s="124">
        <f t="shared" si="0"/>
        <v>10.350977249263511</v>
      </c>
      <c r="G11" s="124">
        <f t="shared" si="0"/>
        <v>12.519393255111758</v>
      </c>
      <c r="H11" s="124">
        <f t="shared" si="0"/>
        <v>12.584486463279733</v>
      </c>
      <c r="I11" s="124">
        <f>I47+I50</f>
        <v>20.837841027250967</v>
      </c>
      <c r="J11" s="124">
        <f t="shared" si="0"/>
        <v>21.59466507056505</v>
      </c>
      <c r="K11" s="124">
        <f>K9-K10</f>
        <v>84.203790690678431</v>
      </c>
      <c r="L11" s="219"/>
      <c r="M11" s="6"/>
    </row>
    <row r="12" spans="2:23" x14ac:dyDescent="0.25">
      <c r="B12" s="5"/>
      <c r="C12" s="145"/>
      <c r="D12" s="145"/>
      <c r="E12" s="145"/>
      <c r="F12" s="145"/>
      <c r="G12" s="145"/>
      <c r="H12" s="145"/>
      <c r="I12" s="145"/>
      <c r="J12" s="145"/>
      <c r="K12" s="145"/>
      <c r="L12" s="145"/>
      <c r="M12" s="6"/>
    </row>
    <row r="13" spans="2:23" ht="13.8" x14ac:dyDescent="0.25">
      <c r="B13" s="5"/>
      <c r="C13" s="174" t="s">
        <v>232</v>
      </c>
      <c r="D13" s="225"/>
      <c r="E13" s="306"/>
      <c r="F13" s="306"/>
      <c r="G13" s="306"/>
      <c r="H13" s="306"/>
      <c r="I13" s="306"/>
      <c r="J13" s="306"/>
      <c r="K13" s="306"/>
      <c r="L13" s="225"/>
      <c r="M13" s="6"/>
    </row>
    <row r="14" spans="2:23" ht="79.95" customHeight="1" x14ac:dyDescent="0.25">
      <c r="B14" s="5"/>
      <c r="C14" s="312" t="s">
        <v>425</v>
      </c>
      <c r="D14" s="312"/>
      <c r="E14" s="312"/>
      <c r="F14" s="312"/>
      <c r="G14" s="312"/>
      <c r="H14" s="312"/>
      <c r="I14" s="312"/>
      <c r="J14" s="312"/>
      <c r="K14" s="312"/>
      <c r="L14" s="312"/>
      <c r="M14" s="6"/>
    </row>
    <row r="15" spans="2:23" ht="13.8" thickBot="1" x14ac:dyDescent="0.3">
      <c r="B15" s="9"/>
      <c r="C15" s="10"/>
      <c r="D15" s="10"/>
      <c r="E15" s="10"/>
      <c r="F15" s="10"/>
      <c r="G15" s="10"/>
      <c r="H15" s="10"/>
      <c r="I15" s="10"/>
      <c r="J15" s="10"/>
      <c r="K15" s="10"/>
      <c r="L15" s="10"/>
      <c r="M15" s="11"/>
    </row>
    <row r="16" spans="2:23" x14ac:dyDescent="0.25">
      <c r="O16" s="123" t="s">
        <v>303</v>
      </c>
      <c r="W16" s="64" t="s">
        <v>305</v>
      </c>
    </row>
    <row r="17" spans="2:23" ht="13.8" thickBot="1" x14ac:dyDescent="0.3">
      <c r="O17" s="123" t="s">
        <v>68</v>
      </c>
      <c r="W17" s="64" t="s">
        <v>68</v>
      </c>
    </row>
    <row r="18" spans="2:23" x14ac:dyDescent="0.25">
      <c r="B18" s="2"/>
      <c r="C18" s="3"/>
      <c r="D18" s="3"/>
      <c r="E18" s="3"/>
      <c r="F18" s="3"/>
      <c r="G18" s="3"/>
      <c r="H18" s="3"/>
      <c r="I18" s="3"/>
      <c r="J18" s="3"/>
      <c r="K18" s="3"/>
      <c r="L18" s="3"/>
      <c r="M18" s="4"/>
    </row>
    <row r="19" spans="2:23" ht="12.75" customHeight="1" x14ac:dyDescent="0.25">
      <c r="B19" s="5"/>
      <c r="C19" s="131"/>
      <c r="D19" s="165"/>
      <c r="E19" s="304" t="s">
        <v>307</v>
      </c>
      <c r="F19" s="304"/>
      <c r="G19" s="304"/>
      <c r="H19" s="304"/>
      <c r="I19" s="304"/>
      <c r="J19" s="304"/>
      <c r="K19" s="304"/>
      <c r="L19" s="165"/>
      <c r="M19" s="6"/>
    </row>
    <row r="20" spans="2:23" ht="12.75" customHeight="1" x14ac:dyDescent="0.25">
      <c r="B20" s="5"/>
      <c r="C20" s="131"/>
      <c r="D20" s="111"/>
      <c r="E20" s="310" t="s">
        <v>175</v>
      </c>
      <c r="F20" s="310"/>
      <c r="G20" s="310"/>
      <c r="H20" s="310"/>
      <c r="I20" s="310"/>
      <c r="J20" s="310"/>
      <c r="K20" s="310"/>
      <c r="L20" s="111"/>
      <c r="M20" s="6"/>
    </row>
    <row r="21" spans="2:23" ht="39.450000000000003" customHeight="1" x14ac:dyDescent="0.25">
      <c r="B21" s="5"/>
      <c r="C21" s="155"/>
      <c r="D21" s="131"/>
      <c r="E21" s="293" t="s">
        <v>370</v>
      </c>
      <c r="F21" s="293"/>
      <c r="G21" s="293"/>
      <c r="H21" s="293"/>
      <c r="I21" s="293"/>
      <c r="J21" s="293"/>
      <c r="K21" s="293"/>
      <c r="L21" s="111"/>
      <c r="M21" s="6"/>
    </row>
    <row r="22" spans="2:23" x14ac:dyDescent="0.25">
      <c r="B22" s="5"/>
      <c r="C22" s="7"/>
      <c r="D22" s="7"/>
      <c r="E22" s="7"/>
      <c r="F22" s="7"/>
      <c r="G22" s="7"/>
      <c r="H22" s="7"/>
      <c r="I22" s="7"/>
      <c r="J22" s="7"/>
      <c r="K22" s="7"/>
      <c r="L22" s="7"/>
      <c r="M22" s="6"/>
    </row>
    <row r="23" spans="2:23" ht="13.8" thickBot="1" x14ac:dyDescent="0.3">
      <c r="B23" s="5"/>
      <c r="C23" s="8" t="s">
        <v>11</v>
      </c>
      <c r="D23" s="8" t="s">
        <v>53</v>
      </c>
      <c r="E23" s="8">
        <v>2016</v>
      </c>
      <c r="F23" s="8">
        <v>2017</v>
      </c>
      <c r="G23" s="8">
        <v>2018</v>
      </c>
      <c r="H23" s="8">
        <v>2019</v>
      </c>
      <c r="I23" s="8">
        <v>2020</v>
      </c>
      <c r="J23" s="8">
        <v>2021</v>
      </c>
      <c r="K23" s="8" t="s">
        <v>18</v>
      </c>
      <c r="L23" s="7"/>
      <c r="M23" s="6"/>
    </row>
    <row r="24" spans="2:23" ht="13.8" thickBot="1" x14ac:dyDescent="0.3">
      <c r="B24" s="5"/>
      <c r="C24" s="7" t="s">
        <v>244</v>
      </c>
      <c r="D24" s="7" t="s">
        <v>19</v>
      </c>
      <c r="E24" s="124">
        <f>E60+E81</f>
        <v>8.2342952874372504</v>
      </c>
      <c r="F24" s="124">
        <f t="shared" ref="F24:K26" si="1">F60+F81</f>
        <v>11.521472688996939</v>
      </c>
      <c r="G24" s="124">
        <f t="shared" si="1"/>
        <v>14.077724214296413</v>
      </c>
      <c r="H24" s="124">
        <f t="shared" si="1"/>
        <v>15.568100497003019</v>
      </c>
      <c r="I24" s="124">
        <f t="shared" si="1"/>
        <v>23.230559273458656</v>
      </c>
      <c r="J24" s="124">
        <f t="shared" si="1"/>
        <v>23.928782471005633</v>
      </c>
      <c r="K24" s="124">
        <f t="shared" si="1"/>
        <v>96.560934432197911</v>
      </c>
      <c r="L24" s="7"/>
      <c r="M24" s="6"/>
    </row>
    <row r="25" spans="2:23" ht="13.8" thickBot="1" x14ac:dyDescent="0.3">
      <c r="B25" s="5"/>
      <c r="C25" s="7" t="s">
        <v>244</v>
      </c>
      <c r="D25" s="7" t="s">
        <v>365</v>
      </c>
      <c r="E25" s="124">
        <f>E61+E82</f>
        <v>5.455964829781708</v>
      </c>
      <c r="F25" s="124">
        <f t="shared" si="1"/>
        <v>5.8331032093362927</v>
      </c>
      <c r="G25" s="124">
        <f t="shared" si="1"/>
        <v>7.0136436718306943</v>
      </c>
      <c r="H25" s="124">
        <f t="shared" si="1"/>
        <v>7.0981518089662083</v>
      </c>
      <c r="I25" s="124">
        <f t="shared" si="1"/>
        <v>8.6129143371592232</v>
      </c>
      <c r="J25" s="124">
        <f t="shared" si="1"/>
        <v>8.4512234047501202</v>
      </c>
      <c r="K25" s="124">
        <f t="shared" si="1"/>
        <v>42.465001261824249</v>
      </c>
      <c r="L25" s="7"/>
      <c r="M25" s="6"/>
    </row>
    <row r="26" spans="2:23" ht="13.8" thickBot="1" x14ac:dyDescent="0.3">
      <c r="B26" s="5"/>
      <c r="C26" s="7" t="s">
        <v>244</v>
      </c>
      <c r="D26" s="7" t="s">
        <v>2</v>
      </c>
      <c r="E26" s="124">
        <f>E62+E83</f>
        <v>2.778330457655545</v>
      </c>
      <c r="F26" s="124">
        <f t="shared" si="1"/>
        <v>5.6883694796606346</v>
      </c>
      <c r="G26" s="124">
        <f t="shared" si="1"/>
        <v>7.064080542465736</v>
      </c>
      <c r="H26" s="124">
        <f t="shared" si="1"/>
        <v>8.4699486880368422</v>
      </c>
      <c r="I26" s="124">
        <f t="shared" si="1"/>
        <v>14.617644936299415</v>
      </c>
      <c r="J26" s="124">
        <f t="shared" si="1"/>
        <v>15.477559066255573</v>
      </c>
      <c r="K26" s="124">
        <f t="shared" si="1"/>
        <v>54.095933170373655</v>
      </c>
      <c r="L26" s="7"/>
      <c r="M26" s="6"/>
    </row>
    <row r="27" spans="2:23" ht="13.8" thickBot="1" x14ac:dyDescent="0.3">
      <c r="B27" s="5"/>
      <c r="C27" s="7" t="s">
        <v>245</v>
      </c>
      <c r="D27" s="7" t="s">
        <v>19</v>
      </c>
      <c r="E27" s="124">
        <f t="shared" ref="E27:K27" si="2">E63+E84</f>
        <v>1.7111686316760262</v>
      </c>
      <c r="F27" s="124">
        <f t="shared" si="2"/>
        <v>1.8908711661125825</v>
      </c>
      <c r="G27" s="124">
        <f t="shared" si="2"/>
        <v>2.1270669193355896</v>
      </c>
      <c r="H27" s="124">
        <f t="shared" si="2"/>
        <v>1.9668106065550701</v>
      </c>
      <c r="I27" s="124">
        <f t="shared" si="2"/>
        <v>2.5105301524705133</v>
      </c>
      <c r="J27" s="124">
        <f t="shared" si="2"/>
        <v>2.332165211273916</v>
      </c>
      <c r="K27" s="124">
        <f t="shared" si="2"/>
        <v>12.538612687423697</v>
      </c>
      <c r="L27" s="7"/>
      <c r="M27" s="6"/>
    </row>
    <row r="28" spans="2:23" ht="13.8" thickBot="1" x14ac:dyDescent="0.3">
      <c r="B28" s="5"/>
      <c r="C28" s="7" t="s">
        <v>245</v>
      </c>
      <c r="D28" s="203" t="s">
        <v>365</v>
      </c>
      <c r="E28" s="124">
        <f t="shared" ref="E28:K28" si="3">E64+E85</f>
        <v>1.23019797090908</v>
      </c>
      <c r="F28" s="124">
        <f t="shared" si="3"/>
        <v>0.81405986209809555</v>
      </c>
      <c r="G28" s="124">
        <f t="shared" si="3"/>
        <v>0.81108709342297014</v>
      </c>
      <c r="H28" s="124">
        <f t="shared" si="3"/>
        <v>0.66294498072186236</v>
      </c>
      <c r="I28" s="124">
        <f t="shared" si="3"/>
        <v>0.56995396812155541</v>
      </c>
      <c r="J28" s="124">
        <f t="shared" si="3"/>
        <v>0.57046732466486616</v>
      </c>
      <c r="K28" s="124">
        <f t="shared" si="3"/>
        <v>4.6587111999384296</v>
      </c>
      <c r="L28" s="7"/>
      <c r="M28" s="6"/>
    </row>
    <row r="29" spans="2:23" ht="13.8" thickBot="1" x14ac:dyDescent="0.3">
      <c r="B29" s="5"/>
      <c r="C29" s="7" t="s">
        <v>245</v>
      </c>
      <c r="D29" s="7" t="s">
        <v>2</v>
      </c>
      <c r="E29" s="124">
        <f t="shared" ref="E29:K29" si="4">E65+E86</f>
        <v>0.48097066076694595</v>
      </c>
      <c r="F29" s="124">
        <f t="shared" si="4"/>
        <v>1.0768113040144869</v>
      </c>
      <c r="G29" s="124">
        <f t="shared" si="4"/>
        <v>1.315979825912623</v>
      </c>
      <c r="H29" s="124">
        <f t="shared" si="4"/>
        <v>1.3038656258332093</v>
      </c>
      <c r="I29" s="124">
        <f t="shared" si="4"/>
        <v>1.9405761843489526</v>
      </c>
      <c r="J29" s="124">
        <f t="shared" si="4"/>
        <v>1.761697886609048</v>
      </c>
      <c r="K29" s="124">
        <f t="shared" si="4"/>
        <v>7.8799014874852675</v>
      </c>
      <c r="L29" s="7"/>
      <c r="M29" s="6"/>
    </row>
    <row r="30" spans="2:23" ht="13.8" thickBot="1" x14ac:dyDescent="0.3">
      <c r="B30" s="5"/>
      <c r="C30" s="7" t="s">
        <v>246</v>
      </c>
      <c r="D30" s="7" t="s">
        <v>19</v>
      </c>
      <c r="E30" s="124">
        <f t="shared" ref="E30:K30" si="5">E66+E87</f>
        <v>4.3696208789074689</v>
      </c>
      <c r="F30" s="124">
        <f t="shared" si="5"/>
        <v>4.7084575625645799</v>
      </c>
      <c r="G30" s="124">
        <f t="shared" si="5"/>
        <v>4.7799422080501488</v>
      </c>
      <c r="H30" s="124">
        <f t="shared" si="5"/>
        <v>4.9714779228184645</v>
      </c>
      <c r="I30" s="124">
        <f t="shared" si="5"/>
        <v>5.7966711689805015</v>
      </c>
      <c r="J30" s="124">
        <f t="shared" si="5"/>
        <v>5.8801642203798661</v>
      </c>
      <c r="K30" s="124">
        <f t="shared" si="5"/>
        <v>30.506333961701028</v>
      </c>
      <c r="L30" s="7"/>
      <c r="M30" s="6"/>
    </row>
    <row r="31" spans="2:23" ht="13.8" thickBot="1" x14ac:dyDescent="0.3">
      <c r="B31" s="5"/>
      <c r="C31" s="7" t="s">
        <v>246</v>
      </c>
      <c r="D31" s="203" t="s">
        <v>365</v>
      </c>
      <c r="E31" s="124">
        <f t="shared" ref="E31:K31" si="6">E67+E88</f>
        <v>1.3124943721224698</v>
      </c>
      <c r="F31" s="124">
        <f t="shared" si="6"/>
        <v>1.122661096976187</v>
      </c>
      <c r="G31" s="124">
        <f t="shared" si="6"/>
        <v>0.64060932131676218</v>
      </c>
      <c r="H31" s="124">
        <f t="shared" si="6"/>
        <v>2.1608057734087645</v>
      </c>
      <c r="I31" s="124">
        <f t="shared" si="6"/>
        <v>1.5170512623779224</v>
      </c>
      <c r="J31" s="124">
        <f t="shared" si="6"/>
        <v>1.5247561026794372</v>
      </c>
      <c r="K31" s="124">
        <f t="shared" si="6"/>
        <v>8.2783779288815449</v>
      </c>
      <c r="L31" s="7"/>
      <c r="M31" s="6"/>
    </row>
    <row r="32" spans="2:23" ht="13.8" thickBot="1" x14ac:dyDescent="0.3">
      <c r="B32" s="5"/>
      <c r="C32" s="7" t="s">
        <v>246</v>
      </c>
      <c r="D32" s="7" t="s">
        <v>2</v>
      </c>
      <c r="E32" s="124">
        <f>E68+E89</f>
        <v>3.0571265067849995</v>
      </c>
      <c r="F32" s="124">
        <f t="shared" ref="F32:K32" si="7">F68+F89</f>
        <v>3.5857964655883903</v>
      </c>
      <c r="G32" s="124">
        <f t="shared" si="7"/>
        <v>4.1393328867333983</v>
      </c>
      <c r="H32" s="124">
        <f t="shared" si="7"/>
        <v>2.8106721494096831</v>
      </c>
      <c r="I32" s="124">
        <f t="shared" si="7"/>
        <v>4.2796199066026004</v>
      </c>
      <c r="J32" s="124">
        <f t="shared" si="7"/>
        <v>4.3554081177004305</v>
      </c>
      <c r="K32" s="124">
        <f t="shared" si="7"/>
        <v>22.227956032819485</v>
      </c>
      <c r="L32" s="7"/>
      <c r="M32" s="6"/>
    </row>
    <row r="33" spans="2:23" ht="13.8" thickBot="1" x14ac:dyDescent="0.3">
      <c r="B33" s="9"/>
      <c r="C33" s="10"/>
      <c r="D33" s="10"/>
      <c r="E33" s="214"/>
      <c r="F33" s="214"/>
      <c r="G33" s="214"/>
      <c r="H33" s="214"/>
      <c r="I33" s="214"/>
      <c r="J33" s="214"/>
      <c r="K33" s="214"/>
      <c r="L33" s="10"/>
      <c r="M33" s="11"/>
    </row>
    <row r="38" spans="2:23" ht="13.8" thickBot="1" x14ac:dyDescent="0.3"/>
    <row r="39" spans="2:23" x14ac:dyDescent="0.25">
      <c r="B39" s="2"/>
      <c r="C39" s="3"/>
      <c r="D39" s="3"/>
      <c r="E39" s="3"/>
      <c r="F39" s="3"/>
      <c r="G39" s="3"/>
      <c r="H39" s="3"/>
      <c r="I39" s="3"/>
      <c r="J39" s="3"/>
      <c r="K39" s="3"/>
      <c r="L39" s="3"/>
      <c r="M39" s="4"/>
      <c r="O39" s="64" t="s">
        <v>304</v>
      </c>
      <c r="W39" s="64" t="s">
        <v>306</v>
      </c>
    </row>
    <row r="40" spans="2:23" ht="12.75" customHeight="1" x14ac:dyDescent="0.25">
      <c r="B40" s="5"/>
      <c r="C40" s="131"/>
      <c r="D40" s="165"/>
      <c r="E40" s="304" t="s">
        <v>308</v>
      </c>
      <c r="F40" s="304"/>
      <c r="G40" s="304"/>
      <c r="H40" s="304"/>
      <c r="I40" s="304"/>
      <c r="J40" s="304"/>
      <c r="K40" s="304"/>
      <c r="L40" s="165"/>
      <c r="M40" s="6"/>
      <c r="O40" s="64" t="s">
        <v>68</v>
      </c>
      <c r="W40" s="64" t="s">
        <v>68</v>
      </c>
    </row>
    <row r="41" spans="2:23" ht="12.75" customHeight="1" x14ac:dyDescent="0.25">
      <c r="B41" s="5"/>
      <c r="C41" s="131"/>
      <c r="D41" s="111"/>
      <c r="E41" s="310" t="s">
        <v>175</v>
      </c>
      <c r="F41" s="310"/>
      <c r="G41" s="310"/>
      <c r="H41" s="310"/>
      <c r="I41" s="310"/>
      <c r="J41" s="310"/>
      <c r="K41" s="310"/>
      <c r="L41" s="111"/>
      <c r="M41" s="6"/>
      <c r="O41" s="1"/>
      <c r="W41" s="1"/>
    </row>
    <row r="42" spans="2:23" ht="43.95" customHeight="1" x14ac:dyDescent="0.25">
      <c r="B42" s="5"/>
      <c r="C42" s="155"/>
      <c r="D42" s="131"/>
      <c r="E42" s="293" t="s">
        <v>369</v>
      </c>
      <c r="F42" s="293"/>
      <c r="G42" s="293"/>
      <c r="H42" s="293"/>
      <c r="I42" s="293"/>
      <c r="J42" s="293"/>
      <c r="K42" s="293"/>
      <c r="L42" s="111"/>
      <c r="M42" s="6"/>
    </row>
    <row r="43" spans="2:23" x14ac:dyDescent="0.25">
      <c r="B43" s="5"/>
      <c r="C43" s="7"/>
      <c r="D43" s="7"/>
      <c r="E43" s="7"/>
      <c r="F43" s="7"/>
      <c r="G43" s="7"/>
      <c r="H43" s="7"/>
      <c r="I43" s="7"/>
      <c r="J43" s="7"/>
      <c r="K43" s="7"/>
      <c r="L43" s="7"/>
      <c r="M43" s="6"/>
    </row>
    <row r="44" spans="2:23" ht="13.8" thickBot="1" x14ac:dyDescent="0.3">
      <c r="B44" s="5"/>
      <c r="C44" s="8" t="s">
        <v>57</v>
      </c>
      <c r="D44" s="8" t="s">
        <v>53</v>
      </c>
      <c r="E44" s="8">
        <v>2016</v>
      </c>
      <c r="F44" s="8">
        <v>2017</v>
      </c>
      <c r="G44" s="8">
        <v>2018</v>
      </c>
      <c r="H44" s="8">
        <v>2019</v>
      </c>
      <c r="I44" s="8">
        <v>2020</v>
      </c>
      <c r="J44" s="8">
        <v>2021</v>
      </c>
      <c r="K44" s="8" t="s">
        <v>18</v>
      </c>
      <c r="L44" s="7"/>
      <c r="M44" s="6"/>
    </row>
    <row r="45" spans="2:23" ht="13.8" thickBot="1" x14ac:dyDescent="0.3">
      <c r="B45" s="5"/>
      <c r="C45" s="7" t="s">
        <v>15</v>
      </c>
      <c r="D45" s="7" t="s">
        <v>19</v>
      </c>
      <c r="E45" s="124">
        <f>E60+E63+E66</f>
        <v>13.56512384244245</v>
      </c>
      <c r="F45" s="124">
        <f t="shared" ref="F45:K47" si="8">F60+F63+F66</f>
        <v>16.885882063315293</v>
      </c>
      <c r="G45" s="124">
        <f t="shared" si="8"/>
        <v>19.586366585782404</v>
      </c>
      <c r="H45" s="124">
        <f t="shared" si="8"/>
        <v>20.784064872750672</v>
      </c>
      <c r="I45" s="124">
        <f t="shared" si="8"/>
        <v>29.22805506046457</v>
      </c>
      <c r="J45" s="124">
        <f t="shared" si="8"/>
        <v>29.450432012450175</v>
      </c>
      <c r="K45" s="124">
        <f t="shared" si="8"/>
        <v>129.49992443720555</v>
      </c>
      <c r="L45" s="7"/>
      <c r="M45" s="6"/>
    </row>
    <row r="46" spans="2:23" ht="13.8" thickBot="1" x14ac:dyDescent="0.3">
      <c r="B46" s="5"/>
      <c r="C46" s="7" t="s">
        <v>15</v>
      </c>
      <c r="D46" s="203" t="s">
        <v>365</v>
      </c>
      <c r="E46" s="124">
        <f>E61+E64+E67</f>
        <v>7.5512524346431302</v>
      </c>
      <c r="F46" s="124">
        <f t="shared" si="8"/>
        <v>7.398465226789174</v>
      </c>
      <c r="G46" s="124">
        <f t="shared" si="8"/>
        <v>8.0314464786541393</v>
      </c>
      <c r="H46" s="124">
        <f t="shared" si="8"/>
        <v>9.6354654035005431</v>
      </c>
      <c r="I46" s="124">
        <f t="shared" si="8"/>
        <v>10.019590524988315</v>
      </c>
      <c r="J46" s="124">
        <f t="shared" si="8"/>
        <v>10.046818902349944</v>
      </c>
      <c r="K46" s="124">
        <f t="shared" si="8"/>
        <v>52.683038970925246</v>
      </c>
      <c r="L46" s="7"/>
      <c r="M46" s="6"/>
    </row>
    <row r="47" spans="2:23" ht="13.8" thickBot="1" x14ac:dyDescent="0.3">
      <c r="B47" s="5"/>
      <c r="C47" s="7" t="s">
        <v>15</v>
      </c>
      <c r="D47" s="7" t="s">
        <v>2</v>
      </c>
      <c r="E47" s="124">
        <f>E62+E65+E68</f>
        <v>6.0138714077993214</v>
      </c>
      <c r="F47" s="124">
        <f t="shared" si="8"/>
        <v>9.4874168365261049</v>
      </c>
      <c r="G47" s="124">
        <f t="shared" si="8"/>
        <v>11.554920107128297</v>
      </c>
      <c r="H47" s="124">
        <f t="shared" si="8"/>
        <v>11.14859946925014</v>
      </c>
      <c r="I47" s="124">
        <f t="shared" si="8"/>
        <v>19.208464535476253</v>
      </c>
      <c r="J47" s="124">
        <f t="shared" si="8"/>
        <v>19.403613110100295</v>
      </c>
      <c r="K47" s="124">
        <f t="shared" si="8"/>
        <v>76.816885466280311</v>
      </c>
      <c r="L47" s="7"/>
      <c r="M47" s="6"/>
    </row>
    <row r="48" spans="2:23" ht="13.8" thickBot="1" x14ac:dyDescent="0.3">
      <c r="B48" s="5"/>
      <c r="C48" s="7" t="s">
        <v>16</v>
      </c>
      <c r="D48" s="7" t="s">
        <v>19</v>
      </c>
      <c r="E48" s="124">
        <f>E81+E84+E87</f>
        <v>0.74996095557829578</v>
      </c>
      <c r="F48" s="124">
        <f t="shared" ref="F48:K50" si="9">F81+F84+F87</f>
        <v>1.2349193543588086</v>
      </c>
      <c r="G48" s="124">
        <f t="shared" si="9"/>
        <v>1.3983667558997486</v>
      </c>
      <c r="H48" s="124">
        <f t="shared" si="9"/>
        <v>1.7223241536258835</v>
      </c>
      <c r="I48" s="124">
        <f t="shared" si="9"/>
        <v>2.3097055344451012</v>
      </c>
      <c r="J48" s="124">
        <f t="shared" si="9"/>
        <v>2.6906798902092399</v>
      </c>
      <c r="K48" s="124">
        <f t="shared" si="9"/>
        <v>10.105956644117079</v>
      </c>
      <c r="L48" s="7"/>
      <c r="M48" s="6"/>
    </row>
    <row r="49" spans="1:33" ht="13.8" thickBot="1" x14ac:dyDescent="0.3">
      <c r="B49" s="5"/>
      <c r="C49" s="7" t="s">
        <v>16</v>
      </c>
      <c r="D49" s="203" t="s">
        <v>365</v>
      </c>
      <c r="E49" s="124">
        <f>E82+E85+E88</f>
        <v>0.44740473817012655</v>
      </c>
      <c r="F49" s="124">
        <f t="shared" si="9"/>
        <v>0.37135894162140193</v>
      </c>
      <c r="G49" s="124">
        <f t="shared" si="9"/>
        <v>0.43389360791628695</v>
      </c>
      <c r="H49" s="124">
        <f t="shared" si="9"/>
        <v>0.28643715959629129</v>
      </c>
      <c r="I49" s="124">
        <f t="shared" si="9"/>
        <v>0.6803290426703863</v>
      </c>
      <c r="J49" s="124">
        <f t="shared" si="9"/>
        <v>0.49962792974447956</v>
      </c>
      <c r="K49" s="124">
        <f t="shared" si="9"/>
        <v>2.7190514197189724</v>
      </c>
      <c r="L49" s="7"/>
      <c r="M49" s="6"/>
    </row>
    <row r="50" spans="1:33" ht="13.8" thickBot="1" x14ac:dyDescent="0.3">
      <c r="B50" s="5"/>
      <c r="C50" s="7" t="s">
        <v>16</v>
      </c>
      <c r="D50" s="7" t="s">
        <v>2</v>
      </c>
      <c r="E50" s="124">
        <f>E83+E86+E89</f>
        <v>0.30255621740816929</v>
      </c>
      <c r="F50" s="124">
        <f t="shared" si="9"/>
        <v>0.86356041273740691</v>
      </c>
      <c r="G50" s="124">
        <f t="shared" si="9"/>
        <v>0.96447314798346206</v>
      </c>
      <c r="H50" s="124">
        <f t="shared" si="9"/>
        <v>1.4358869940295933</v>
      </c>
      <c r="I50" s="124">
        <f t="shared" si="9"/>
        <v>1.629376491774714</v>
      </c>
      <c r="J50" s="124">
        <f t="shared" si="9"/>
        <v>2.1910519604647565</v>
      </c>
      <c r="K50" s="124">
        <f t="shared" si="9"/>
        <v>7.3869052243981024</v>
      </c>
      <c r="L50" s="7"/>
      <c r="M50" s="6"/>
    </row>
    <row r="51" spans="1:33" ht="13.8" thickBot="1" x14ac:dyDescent="0.3">
      <c r="B51" s="9"/>
      <c r="C51" s="10"/>
      <c r="D51" s="10"/>
      <c r="E51" s="10"/>
      <c r="F51" s="10"/>
      <c r="G51" s="10"/>
      <c r="H51" s="10"/>
      <c r="I51" s="10"/>
      <c r="J51" s="10"/>
      <c r="K51" s="10"/>
      <c r="L51" s="10"/>
      <c r="M51" s="11"/>
    </row>
    <row r="53" spans="1:33" ht="13.8" thickBot="1" x14ac:dyDescent="0.3"/>
    <row r="54" spans="1:33" s="120" customFormat="1" x14ac:dyDescent="0.25">
      <c r="A54" s="80"/>
      <c r="B54" s="2"/>
      <c r="C54" s="3"/>
      <c r="D54" s="3"/>
      <c r="E54" s="3"/>
      <c r="F54" s="3"/>
      <c r="G54" s="3"/>
      <c r="H54" s="3"/>
      <c r="I54" s="3"/>
      <c r="J54" s="3"/>
      <c r="K54" s="3"/>
      <c r="L54" s="3"/>
      <c r="M54" s="4"/>
      <c r="N54" s="80"/>
      <c r="O54" s="126"/>
      <c r="P54" s="126"/>
      <c r="Q54" s="126"/>
      <c r="R54" s="126"/>
      <c r="S54" s="126"/>
      <c r="T54" s="126"/>
      <c r="U54" s="126"/>
      <c r="V54" s="126"/>
      <c r="W54" s="126"/>
      <c r="X54" s="126"/>
      <c r="Y54" s="64"/>
      <c r="Z54" s="64"/>
      <c r="AA54" s="64"/>
      <c r="AB54" s="64"/>
      <c r="AC54" s="64"/>
      <c r="AD54" s="64"/>
      <c r="AE54" s="64"/>
      <c r="AF54" s="1"/>
      <c r="AG54" s="1"/>
    </row>
    <row r="55" spans="1:33" s="120" customFormat="1" ht="15" customHeight="1" x14ac:dyDescent="0.25">
      <c r="A55" s="80"/>
      <c r="B55" s="5"/>
      <c r="C55" s="224"/>
      <c r="D55" s="225"/>
      <c r="E55" s="306" t="s">
        <v>229</v>
      </c>
      <c r="F55" s="306"/>
      <c r="G55" s="306"/>
      <c r="H55" s="306"/>
      <c r="I55" s="306"/>
      <c r="J55" s="306"/>
      <c r="K55" s="306"/>
      <c r="L55" s="225"/>
      <c r="M55" s="6"/>
      <c r="N55" s="80"/>
      <c r="O55" s="126"/>
      <c r="P55" s="126"/>
      <c r="Q55" s="126"/>
      <c r="R55" s="126"/>
      <c r="S55" s="126"/>
      <c r="T55" s="126"/>
      <c r="U55" s="126"/>
      <c r="V55" s="126"/>
      <c r="W55" s="126"/>
      <c r="X55" s="126"/>
      <c r="Y55" s="64"/>
      <c r="Z55" s="64"/>
      <c r="AA55" s="64"/>
      <c r="AB55" s="64"/>
      <c r="AC55" s="64"/>
      <c r="AD55" s="64"/>
      <c r="AE55" s="64"/>
      <c r="AF55" s="1"/>
      <c r="AG55" s="1"/>
    </row>
    <row r="56" spans="1:33" s="120" customFormat="1" ht="15" customHeight="1" x14ac:dyDescent="0.25">
      <c r="A56" s="80"/>
      <c r="B56" s="5"/>
      <c r="C56" s="224"/>
      <c r="D56" s="170"/>
      <c r="E56" s="311" t="s">
        <v>175</v>
      </c>
      <c r="F56" s="311"/>
      <c r="G56" s="311"/>
      <c r="H56" s="311"/>
      <c r="I56" s="311"/>
      <c r="J56" s="311"/>
      <c r="K56" s="311"/>
      <c r="L56" s="170"/>
      <c r="M56" s="6"/>
      <c r="N56" s="80"/>
      <c r="O56" s="126"/>
      <c r="P56" s="126"/>
      <c r="Q56" s="126"/>
      <c r="R56" s="126"/>
      <c r="S56" s="126"/>
      <c r="T56" s="126"/>
      <c r="U56" s="126"/>
      <c r="V56" s="126"/>
      <c r="W56" s="126"/>
      <c r="X56" s="126"/>
      <c r="Y56" s="64"/>
      <c r="Z56" s="64"/>
      <c r="AA56" s="64"/>
      <c r="AB56" s="64"/>
      <c r="AC56" s="64"/>
      <c r="AD56" s="64"/>
      <c r="AE56" s="64"/>
      <c r="AF56" s="1"/>
      <c r="AG56" s="1"/>
    </row>
    <row r="57" spans="1:33" s="120" customFormat="1" ht="37.049999999999997" customHeight="1" x14ac:dyDescent="0.25">
      <c r="A57" s="80"/>
      <c r="B57" s="5"/>
      <c r="C57" s="257"/>
      <c r="D57" s="224"/>
      <c r="E57" s="301" t="s">
        <v>371</v>
      </c>
      <c r="F57" s="301"/>
      <c r="G57" s="301"/>
      <c r="H57" s="301"/>
      <c r="I57" s="301"/>
      <c r="J57" s="301"/>
      <c r="K57" s="301"/>
      <c r="L57" s="170"/>
      <c r="M57" s="6"/>
      <c r="N57" s="80"/>
      <c r="O57" s="126"/>
      <c r="P57" s="126"/>
      <c r="Q57" s="126"/>
      <c r="R57" s="126"/>
      <c r="S57" s="126"/>
      <c r="T57" s="126"/>
      <c r="U57" s="126"/>
      <c r="V57" s="126"/>
      <c r="W57" s="126"/>
      <c r="X57" s="126"/>
      <c r="Y57" s="64"/>
      <c r="Z57" s="64"/>
      <c r="AA57" s="64"/>
      <c r="AB57" s="64"/>
      <c r="AC57" s="64"/>
      <c r="AD57" s="64"/>
      <c r="AE57" s="64"/>
      <c r="AF57" s="1"/>
      <c r="AG57" s="1"/>
    </row>
    <row r="58" spans="1:33" s="120" customFormat="1" x14ac:dyDescent="0.25">
      <c r="A58" s="80"/>
      <c r="B58" s="5"/>
      <c r="C58" s="255"/>
      <c r="D58" s="255"/>
      <c r="E58" s="255"/>
      <c r="F58" s="255"/>
      <c r="G58" s="255"/>
      <c r="H58" s="255"/>
      <c r="I58" s="255"/>
      <c r="J58" s="255"/>
      <c r="K58" s="255"/>
      <c r="L58" s="255"/>
      <c r="M58" s="6"/>
      <c r="N58" s="80"/>
      <c r="O58" s="126"/>
      <c r="P58" s="126"/>
      <c r="Q58" s="126"/>
      <c r="R58" s="126"/>
      <c r="S58" s="126"/>
      <c r="T58" s="126"/>
      <c r="U58" s="126"/>
      <c r="V58" s="126"/>
      <c r="W58" s="126"/>
      <c r="X58" s="126"/>
      <c r="Y58" s="64"/>
      <c r="Z58" s="64"/>
      <c r="AA58" s="64"/>
      <c r="AB58" s="64"/>
      <c r="AC58" s="64"/>
      <c r="AD58" s="64"/>
      <c r="AE58" s="64"/>
      <c r="AF58" s="1"/>
      <c r="AG58" s="1"/>
    </row>
    <row r="59" spans="1:33" s="120" customFormat="1" ht="13.8" thickBot="1" x14ac:dyDescent="0.3">
      <c r="A59" s="80"/>
      <c r="B59" s="5"/>
      <c r="C59" s="142" t="s">
        <v>11</v>
      </c>
      <c r="D59" s="142" t="s">
        <v>53</v>
      </c>
      <c r="E59" s="142">
        <v>2016</v>
      </c>
      <c r="F59" s="142">
        <v>2017</v>
      </c>
      <c r="G59" s="142">
        <v>2018</v>
      </c>
      <c r="H59" s="142">
        <v>2019</v>
      </c>
      <c r="I59" s="142">
        <v>2020</v>
      </c>
      <c r="J59" s="142">
        <v>2021</v>
      </c>
      <c r="K59" s="142" t="s">
        <v>18</v>
      </c>
      <c r="L59" s="255"/>
      <c r="M59" s="6"/>
      <c r="N59" s="80"/>
      <c r="O59" s="126"/>
      <c r="P59" s="126"/>
      <c r="Q59" s="126"/>
      <c r="R59" s="126"/>
      <c r="S59" s="126"/>
      <c r="T59" s="126"/>
      <c r="U59" s="126"/>
      <c r="V59" s="126"/>
      <c r="W59" s="126"/>
      <c r="X59" s="126"/>
      <c r="Y59" s="64"/>
      <c r="Z59" s="64"/>
      <c r="AA59" s="64"/>
      <c r="AB59" s="64"/>
      <c r="AC59" s="64"/>
      <c r="AD59" s="64"/>
      <c r="AE59" s="64"/>
      <c r="AF59" s="1"/>
      <c r="AG59" s="1"/>
    </row>
    <row r="60" spans="1:33" s="120" customFormat="1" ht="13.8" thickBot="1" x14ac:dyDescent="0.3">
      <c r="A60" s="80"/>
      <c r="B60" s="5"/>
      <c r="C60" s="255" t="s">
        <v>12</v>
      </c>
      <c r="D60" s="255" t="s">
        <v>19</v>
      </c>
      <c r="E60" s="124">
        <v>7.6170113487311104</v>
      </c>
      <c r="F60" s="124">
        <v>10.4619619665611</v>
      </c>
      <c r="G60" s="124">
        <v>12.879047874233086</v>
      </c>
      <c r="H60" s="124">
        <v>14.078666132188646</v>
      </c>
      <c r="I60" s="124">
        <v>21.20850804865653</v>
      </c>
      <c r="J60" s="124">
        <v>21.57920539625681</v>
      </c>
      <c r="K60" s="125">
        <f>SUM(E60:J60)</f>
        <v>87.824400766627278</v>
      </c>
      <c r="L60" s="255"/>
      <c r="M60" s="6"/>
      <c r="N60" s="80"/>
      <c r="O60" s="126"/>
      <c r="P60" s="126"/>
      <c r="Q60" s="126"/>
      <c r="R60" s="126"/>
      <c r="S60" s="126"/>
      <c r="T60" s="126"/>
      <c r="U60" s="126"/>
      <c r="V60" s="126"/>
      <c r="W60" s="126"/>
      <c r="X60" s="126"/>
      <c r="Y60" s="64"/>
      <c r="Z60" s="64"/>
      <c r="AA60" s="64"/>
      <c r="AB60" s="64"/>
      <c r="AC60" s="64"/>
      <c r="AD60" s="64"/>
      <c r="AE60" s="64"/>
      <c r="AF60" s="1"/>
      <c r="AG60" s="1"/>
    </row>
    <row r="61" spans="1:33" s="120" customFormat="1" ht="13.8" thickBot="1" x14ac:dyDescent="0.3">
      <c r="A61" s="80"/>
      <c r="B61" s="5"/>
      <c r="C61" s="255" t="s">
        <v>12</v>
      </c>
      <c r="D61" s="255" t="s">
        <v>417</v>
      </c>
      <c r="E61" s="124">
        <v>5.0516738952168216</v>
      </c>
      <c r="F61" s="124">
        <v>5.4939661617969593</v>
      </c>
      <c r="G61" s="124">
        <v>6.6267580429626429</v>
      </c>
      <c r="H61" s="124">
        <v>6.8525920651172045</v>
      </c>
      <c r="I61" s="124">
        <v>7.9827279684125392</v>
      </c>
      <c r="J61" s="124">
        <v>8.0107570415958573</v>
      </c>
      <c r="K61" s="124">
        <f>SUM(E61:J61)</f>
        <v>40.018475175102026</v>
      </c>
      <c r="L61" s="255"/>
      <c r="M61" s="6"/>
      <c r="N61" s="80"/>
      <c r="O61" s="126"/>
      <c r="P61" s="126"/>
      <c r="Q61" s="126"/>
      <c r="R61" s="126"/>
      <c r="S61" s="126"/>
      <c r="T61" s="126"/>
      <c r="U61" s="126"/>
      <c r="V61" s="126"/>
      <c r="W61" s="126"/>
      <c r="X61" s="126"/>
      <c r="Y61" s="64"/>
      <c r="Z61" s="64"/>
      <c r="AA61" s="64"/>
      <c r="AB61" s="64"/>
      <c r="AC61" s="64"/>
      <c r="AD61" s="64"/>
      <c r="AE61" s="64"/>
      <c r="AF61" s="1"/>
      <c r="AG61" s="1"/>
    </row>
    <row r="62" spans="1:33" s="120" customFormat="1" ht="13.8" thickBot="1" x14ac:dyDescent="0.3">
      <c r="A62" s="80"/>
      <c r="B62" s="5"/>
      <c r="C62" s="255" t="s">
        <v>12</v>
      </c>
      <c r="D62" s="255" t="s">
        <v>2</v>
      </c>
      <c r="E62" s="124">
        <v>2.5653374535142905</v>
      </c>
      <c r="F62" s="124">
        <v>4.9679958047641302</v>
      </c>
      <c r="G62" s="124">
        <v>6.2522898312704589</v>
      </c>
      <c r="H62" s="124">
        <v>7.2260740670714707</v>
      </c>
      <c r="I62" s="124">
        <v>13.225780080243974</v>
      </c>
      <c r="J62" s="124">
        <v>13.568448354661015</v>
      </c>
      <c r="K62" s="124">
        <f t="shared" ref="K62" si="10">K60-K61</f>
        <v>47.805925591525252</v>
      </c>
      <c r="L62" s="255"/>
      <c r="M62" s="6"/>
      <c r="N62" s="80"/>
      <c r="O62" s="126"/>
      <c r="P62" s="126"/>
      <c r="Q62" s="126"/>
      <c r="R62" s="126"/>
      <c r="S62" s="126"/>
      <c r="T62" s="126"/>
      <c r="U62" s="126"/>
      <c r="V62" s="126"/>
      <c r="W62" s="126"/>
      <c r="X62" s="126"/>
      <c r="Y62" s="64"/>
      <c r="Z62" s="64"/>
      <c r="AA62" s="64"/>
      <c r="AB62" s="64"/>
      <c r="AC62" s="64"/>
      <c r="AD62" s="64"/>
      <c r="AE62" s="64"/>
      <c r="AF62" s="1"/>
      <c r="AG62" s="1"/>
    </row>
    <row r="63" spans="1:33" s="120" customFormat="1" ht="13.8" thickBot="1" x14ac:dyDescent="0.3">
      <c r="A63" s="80"/>
      <c r="B63" s="5"/>
      <c r="C63" s="255" t="s">
        <v>13</v>
      </c>
      <c r="D63" s="255" t="s">
        <v>19</v>
      </c>
      <c r="E63" s="124">
        <v>1.6733714977505627</v>
      </c>
      <c r="F63" s="124">
        <v>1.8452111174311177</v>
      </c>
      <c r="G63" s="124">
        <v>2.0745108707076936</v>
      </c>
      <c r="H63" s="124">
        <v>1.9065089159642699</v>
      </c>
      <c r="I63" s="124">
        <v>2.4438760843225298</v>
      </c>
      <c r="J63" s="124">
        <v>2.2460829905629498</v>
      </c>
      <c r="K63" s="125">
        <f t="shared" ref="K63" si="11">SUM(E63:J63)</f>
        <v>12.189561476739122</v>
      </c>
      <c r="L63" s="255"/>
      <c r="M63" s="6"/>
      <c r="N63" s="80"/>
      <c r="O63" s="126"/>
      <c r="P63" s="126"/>
      <c r="Q63" s="126"/>
      <c r="R63" s="126"/>
      <c r="S63" s="126"/>
      <c r="T63" s="126"/>
      <c r="U63" s="126"/>
      <c r="V63" s="126"/>
      <c r="W63" s="126"/>
      <c r="X63" s="126"/>
      <c r="Y63" s="64"/>
      <c r="Z63" s="64"/>
      <c r="AA63" s="64"/>
      <c r="AB63" s="64"/>
      <c r="AC63" s="64"/>
      <c r="AD63" s="64"/>
      <c r="AE63" s="64"/>
      <c r="AF63" s="1"/>
      <c r="AG63" s="1"/>
    </row>
    <row r="64" spans="1:33" s="120" customFormat="1" ht="13.8" thickBot="1" x14ac:dyDescent="0.3">
      <c r="A64" s="80"/>
      <c r="B64" s="5"/>
      <c r="C64" s="255" t="s">
        <v>13</v>
      </c>
      <c r="D64" s="255" t="s">
        <v>417</v>
      </c>
      <c r="E64" s="124">
        <v>1.1937172262119502</v>
      </c>
      <c r="F64" s="124">
        <v>0.78714069092392758</v>
      </c>
      <c r="G64" s="124">
        <v>0.78112808367669684</v>
      </c>
      <c r="H64" s="124">
        <v>0.63299497059605536</v>
      </c>
      <c r="I64" s="124">
        <v>0.53886678656193898</v>
      </c>
      <c r="J64" s="124">
        <v>0.53753053079748458</v>
      </c>
      <c r="K64" s="124">
        <f>SUM(E64:J64)</f>
        <v>4.4713782887680535</v>
      </c>
      <c r="L64" s="255"/>
      <c r="M64" s="6"/>
      <c r="N64" s="80"/>
      <c r="O64" s="126"/>
      <c r="P64" s="126"/>
      <c r="Q64" s="126"/>
      <c r="R64" s="126"/>
      <c r="S64" s="126"/>
      <c r="T64" s="126"/>
      <c r="U64" s="126"/>
      <c r="V64" s="126"/>
      <c r="W64" s="126"/>
      <c r="X64" s="126"/>
      <c r="Y64" s="64"/>
      <c r="Z64" s="64"/>
      <c r="AA64" s="64"/>
      <c r="AB64" s="64"/>
      <c r="AC64" s="64"/>
      <c r="AD64" s="64"/>
      <c r="AE64" s="64"/>
      <c r="AF64" s="1"/>
      <c r="AG64" s="1"/>
    </row>
    <row r="65" spans="1:33" s="120" customFormat="1" ht="13.8" thickBot="1" x14ac:dyDescent="0.3">
      <c r="A65" s="80"/>
      <c r="B65" s="5"/>
      <c r="C65" s="255" t="s">
        <v>13</v>
      </c>
      <c r="D65" s="255" t="s">
        <v>2</v>
      </c>
      <c r="E65" s="124">
        <v>0.47965427153861234</v>
      </c>
      <c r="F65" s="124">
        <v>1.0580704265071899</v>
      </c>
      <c r="G65" s="124">
        <v>1.2933827870310002</v>
      </c>
      <c r="H65" s="124">
        <v>1.2735139453682158</v>
      </c>
      <c r="I65" s="124">
        <v>1.9050092977605857</v>
      </c>
      <c r="J65" s="124">
        <v>1.7085524597654633</v>
      </c>
      <c r="K65" s="124">
        <f>K63-K64</f>
        <v>7.7181831879710687</v>
      </c>
      <c r="L65" s="255"/>
      <c r="M65" s="6"/>
      <c r="N65" s="80"/>
      <c r="O65" s="126"/>
      <c r="P65" s="126"/>
      <c r="Q65" s="126"/>
      <c r="R65" s="126"/>
      <c r="S65" s="126"/>
      <c r="T65" s="126"/>
      <c r="U65" s="126"/>
      <c r="V65" s="126"/>
      <c r="W65" s="126"/>
      <c r="X65" s="126"/>
      <c r="Y65" s="64"/>
      <c r="Z65" s="64"/>
      <c r="AA65" s="64"/>
      <c r="AB65" s="64"/>
      <c r="AC65" s="64"/>
      <c r="AD65" s="64"/>
      <c r="AE65" s="64"/>
      <c r="AF65" s="1"/>
      <c r="AG65" s="1"/>
    </row>
    <row r="66" spans="1:33" s="120" customFormat="1" ht="13.8" thickBot="1" x14ac:dyDescent="0.3">
      <c r="A66" s="80"/>
      <c r="B66" s="5"/>
      <c r="C66" s="255" t="s">
        <v>14</v>
      </c>
      <c r="D66" s="255" t="s">
        <v>19</v>
      </c>
      <c r="E66" s="124">
        <v>4.2747409959607765</v>
      </c>
      <c r="F66" s="124">
        <v>4.578708979323074</v>
      </c>
      <c r="G66" s="124">
        <v>4.6328078408416244</v>
      </c>
      <c r="H66" s="124">
        <v>4.7988898245977554</v>
      </c>
      <c r="I66" s="124">
        <v>5.5756709274855112</v>
      </c>
      <c r="J66" s="124">
        <v>5.6251436256304155</v>
      </c>
      <c r="K66" s="125">
        <f t="shared" ref="K66" si="12">SUM(E66:J66)</f>
        <v>29.485962193839157</v>
      </c>
      <c r="L66" s="255"/>
      <c r="M66" s="6"/>
      <c r="N66" s="80"/>
      <c r="O66" s="126"/>
      <c r="P66" s="126"/>
      <c r="Q66" s="126"/>
      <c r="R66" s="126"/>
      <c r="S66" s="126"/>
      <c r="T66" s="126"/>
      <c r="U66" s="126"/>
      <c r="V66" s="126"/>
      <c r="W66" s="126"/>
      <c r="X66" s="126"/>
      <c r="Y66" s="64"/>
      <c r="Z66" s="64"/>
      <c r="AA66" s="64"/>
      <c r="AB66" s="64"/>
      <c r="AC66" s="64"/>
      <c r="AD66" s="64"/>
      <c r="AE66" s="64"/>
      <c r="AF66" s="1"/>
      <c r="AG66" s="1"/>
    </row>
    <row r="67" spans="1:33" s="120" customFormat="1" ht="13.8" thickBot="1" x14ac:dyDescent="0.3">
      <c r="A67" s="80"/>
      <c r="B67" s="5"/>
      <c r="C67" s="255" t="s">
        <v>14</v>
      </c>
      <c r="D67" s="255" t="s">
        <v>417</v>
      </c>
      <c r="E67" s="124">
        <v>1.3058613132143591</v>
      </c>
      <c r="F67" s="124">
        <v>1.1173583740682864</v>
      </c>
      <c r="G67" s="124">
        <v>0.62356035201479998</v>
      </c>
      <c r="H67" s="124">
        <v>2.1498783677872839</v>
      </c>
      <c r="I67" s="124">
        <v>1.4979957700138371</v>
      </c>
      <c r="J67" s="124">
        <v>1.4985313299566017</v>
      </c>
      <c r="K67" s="124">
        <f>SUM(E67:J67)</f>
        <v>8.1931855070551691</v>
      </c>
      <c r="L67" s="255"/>
      <c r="M67" s="6"/>
      <c r="N67" s="80"/>
      <c r="O67" s="126"/>
      <c r="P67" s="126"/>
      <c r="Q67" s="126"/>
      <c r="R67" s="126"/>
      <c r="S67" s="126"/>
      <c r="T67" s="126"/>
      <c r="U67" s="126"/>
      <c r="V67" s="126"/>
      <c r="W67" s="126"/>
      <c r="X67" s="126"/>
      <c r="Y67" s="64"/>
      <c r="Z67" s="64"/>
      <c r="AA67" s="64"/>
      <c r="AB67" s="64"/>
      <c r="AC67" s="64"/>
      <c r="AD67" s="64"/>
      <c r="AE67" s="64"/>
      <c r="AF67" s="1"/>
      <c r="AG67" s="1"/>
    </row>
    <row r="68" spans="1:33" s="120" customFormat="1" ht="13.8" thickBot="1" x14ac:dyDescent="0.3">
      <c r="A68" s="80"/>
      <c r="B68" s="5"/>
      <c r="C68" s="255" t="s">
        <v>14</v>
      </c>
      <c r="D68" s="255" t="s">
        <v>2</v>
      </c>
      <c r="E68" s="124">
        <v>2.9688796827464179</v>
      </c>
      <c r="F68" s="124">
        <v>3.4613506052547853</v>
      </c>
      <c r="G68" s="124">
        <v>4.0092474888268361</v>
      </c>
      <c r="H68" s="124">
        <v>2.6490114568104546</v>
      </c>
      <c r="I68" s="124">
        <v>4.0776751574716954</v>
      </c>
      <c r="J68" s="124">
        <v>4.1266122956738158</v>
      </c>
      <c r="K68" s="124">
        <f t="shared" ref="K68" si="13">K66-K67</f>
        <v>21.292776686783988</v>
      </c>
      <c r="L68" s="255"/>
      <c r="M68" s="6"/>
      <c r="N68" s="80"/>
      <c r="O68" s="126"/>
      <c r="P68" s="126"/>
      <c r="Q68" s="126"/>
      <c r="R68" s="126"/>
      <c r="S68" s="126"/>
      <c r="T68" s="126"/>
      <c r="U68" s="126"/>
      <c r="V68" s="126"/>
      <c r="W68" s="126"/>
      <c r="X68" s="126"/>
      <c r="Y68" s="64"/>
      <c r="Z68" s="64"/>
      <c r="AA68" s="64"/>
      <c r="AB68" s="64"/>
      <c r="AC68" s="64"/>
      <c r="AD68" s="64"/>
      <c r="AE68" s="64"/>
      <c r="AF68" s="1"/>
      <c r="AG68" s="1"/>
    </row>
    <row r="69" spans="1:33" s="120" customFormat="1" x14ac:dyDescent="0.25">
      <c r="A69" s="80"/>
      <c r="B69" s="5"/>
      <c r="C69" s="145"/>
      <c r="D69" s="145"/>
      <c r="E69" s="145"/>
      <c r="F69" s="145"/>
      <c r="G69" s="145"/>
      <c r="H69" s="145"/>
      <c r="I69" s="145"/>
      <c r="J69" s="145"/>
      <c r="K69" s="145"/>
      <c r="L69" s="145"/>
      <c r="M69" s="6"/>
      <c r="N69" s="80"/>
      <c r="O69" s="126"/>
      <c r="P69" s="126"/>
      <c r="Q69" s="126"/>
      <c r="R69" s="126"/>
      <c r="S69" s="126"/>
      <c r="T69" s="126"/>
      <c r="U69" s="126"/>
      <c r="V69" s="126"/>
      <c r="W69" s="126"/>
      <c r="X69" s="126"/>
      <c r="Y69" s="64"/>
      <c r="Z69" s="64"/>
      <c r="AA69" s="64"/>
      <c r="AB69" s="64"/>
      <c r="AC69" s="64"/>
      <c r="AD69" s="64"/>
      <c r="AE69" s="64"/>
      <c r="AF69" s="1"/>
      <c r="AG69" s="1"/>
    </row>
    <row r="70" spans="1:33" ht="13.8" x14ac:dyDescent="0.25">
      <c r="B70" s="5"/>
      <c r="C70" s="226" t="s">
        <v>232</v>
      </c>
      <c r="D70" s="225"/>
      <c r="E70" s="306"/>
      <c r="F70" s="306"/>
      <c r="G70" s="306"/>
      <c r="H70" s="306"/>
      <c r="I70" s="306"/>
      <c r="J70" s="306"/>
      <c r="K70" s="306"/>
      <c r="L70" s="225"/>
      <c r="M70" s="6"/>
    </row>
    <row r="71" spans="1:33" ht="78.45" customHeight="1" x14ac:dyDescent="0.25">
      <c r="B71" s="5"/>
      <c r="C71" s="309" t="s">
        <v>425</v>
      </c>
      <c r="D71" s="309"/>
      <c r="E71" s="309"/>
      <c r="F71" s="309"/>
      <c r="G71" s="309"/>
      <c r="H71" s="309"/>
      <c r="I71" s="309"/>
      <c r="J71" s="309"/>
      <c r="K71" s="309"/>
      <c r="L71" s="309"/>
      <c r="M71" s="6"/>
    </row>
    <row r="72" spans="1:33" s="120" customFormat="1" ht="13.8" thickBot="1" x14ac:dyDescent="0.3">
      <c r="A72" s="80"/>
      <c r="B72" s="9"/>
      <c r="C72" s="10"/>
      <c r="D72" s="10"/>
      <c r="E72" s="10"/>
      <c r="F72" s="10"/>
      <c r="G72" s="10"/>
      <c r="H72" s="10"/>
      <c r="I72" s="10"/>
      <c r="J72" s="10"/>
      <c r="K72" s="10"/>
      <c r="L72" s="10"/>
      <c r="M72" s="11"/>
      <c r="N72" s="80"/>
      <c r="O72" s="126"/>
      <c r="P72" s="126"/>
      <c r="Q72" s="126"/>
      <c r="R72" s="126"/>
      <c r="S72" s="126"/>
      <c r="T72" s="126"/>
      <c r="U72" s="126"/>
      <c r="V72" s="126"/>
      <c r="W72" s="126"/>
      <c r="X72" s="126"/>
      <c r="Y72" s="64"/>
      <c r="Z72" s="64"/>
      <c r="AA72" s="64"/>
      <c r="AB72" s="64"/>
      <c r="AC72" s="64"/>
      <c r="AD72" s="64"/>
      <c r="AE72" s="64"/>
      <c r="AF72" s="1"/>
      <c r="AG72" s="1"/>
    </row>
    <row r="74" spans="1:33" ht="13.8" thickBot="1" x14ac:dyDescent="0.3"/>
    <row r="75" spans="1:33" x14ac:dyDescent="0.25">
      <c r="B75" s="2"/>
      <c r="C75" s="3"/>
      <c r="D75" s="3"/>
      <c r="E75" s="3"/>
      <c r="F75" s="3"/>
      <c r="G75" s="3"/>
      <c r="H75" s="3"/>
      <c r="I75" s="3"/>
      <c r="J75" s="3"/>
      <c r="K75" s="3"/>
      <c r="L75" s="3"/>
      <c r="M75" s="4"/>
    </row>
    <row r="76" spans="1:33" ht="13.8" x14ac:dyDescent="0.25">
      <c r="B76" s="5"/>
      <c r="C76" s="224"/>
      <c r="D76" s="225"/>
      <c r="E76" s="306" t="s">
        <v>228</v>
      </c>
      <c r="F76" s="306"/>
      <c r="G76" s="306"/>
      <c r="H76" s="306"/>
      <c r="I76" s="306"/>
      <c r="J76" s="306"/>
      <c r="K76" s="306"/>
      <c r="L76" s="225"/>
      <c r="M76" s="6"/>
    </row>
    <row r="77" spans="1:33" x14ac:dyDescent="0.25">
      <c r="B77" s="5"/>
      <c r="C77" s="224"/>
      <c r="D77" s="170"/>
      <c r="E77" s="311" t="s">
        <v>175</v>
      </c>
      <c r="F77" s="311"/>
      <c r="G77" s="311"/>
      <c r="H77" s="311"/>
      <c r="I77" s="311"/>
      <c r="J77" s="311"/>
      <c r="K77" s="311"/>
      <c r="L77" s="170"/>
      <c r="M77" s="6"/>
    </row>
    <row r="78" spans="1:33" x14ac:dyDescent="0.25">
      <c r="B78" s="5"/>
      <c r="C78" s="257"/>
      <c r="D78" s="224"/>
      <c r="E78" s="301" t="s">
        <v>372</v>
      </c>
      <c r="F78" s="301"/>
      <c r="G78" s="301"/>
      <c r="H78" s="301"/>
      <c r="I78" s="301"/>
      <c r="J78" s="301"/>
      <c r="K78" s="301"/>
      <c r="L78" s="170"/>
      <c r="M78" s="6"/>
    </row>
    <row r="79" spans="1:33" x14ac:dyDescent="0.25">
      <c r="B79" s="5"/>
      <c r="C79" s="255"/>
      <c r="D79" s="255"/>
      <c r="E79" s="255"/>
      <c r="F79" s="255"/>
      <c r="G79" s="255"/>
      <c r="H79" s="255"/>
      <c r="I79" s="255"/>
      <c r="J79" s="255"/>
      <c r="K79" s="255"/>
      <c r="L79" s="255"/>
      <c r="M79" s="6"/>
    </row>
    <row r="80" spans="1:33" ht="13.8" thickBot="1" x14ac:dyDescent="0.3">
      <c r="B80" s="5"/>
      <c r="C80" s="142" t="s">
        <v>11</v>
      </c>
      <c r="D80" s="142" t="s">
        <v>53</v>
      </c>
      <c r="E80" s="142">
        <v>2016</v>
      </c>
      <c r="F80" s="142">
        <v>2017</v>
      </c>
      <c r="G80" s="142">
        <v>2018</v>
      </c>
      <c r="H80" s="142">
        <v>2019</v>
      </c>
      <c r="I80" s="142">
        <v>2020</v>
      </c>
      <c r="J80" s="142">
        <v>2021</v>
      </c>
      <c r="K80" s="142" t="s">
        <v>18</v>
      </c>
      <c r="L80" s="257"/>
      <c r="M80" s="6"/>
    </row>
    <row r="81" spans="2:13" ht="13.8" thickBot="1" x14ac:dyDescent="0.3">
      <c r="B81" s="5"/>
      <c r="C81" s="255" t="s">
        <v>12</v>
      </c>
      <c r="D81" s="255" t="s">
        <v>19</v>
      </c>
      <c r="E81" s="132">
        <v>0.61728393870614018</v>
      </c>
      <c r="F81" s="132">
        <v>1.059510722435838</v>
      </c>
      <c r="G81" s="132">
        <v>1.1986763400633282</v>
      </c>
      <c r="H81" s="132">
        <v>1.4894343648143744</v>
      </c>
      <c r="I81" s="132">
        <v>2.022051224802127</v>
      </c>
      <c r="J81" s="132">
        <v>2.3495770747488236</v>
      </c>
      <c r="K81" s="133">
        <f>SUM(E81:J81)</f>
        <v>8.7365336655706312</v>
      </c>
      <c r="L81" s="257"/>
      <c r="M81" s="6"/>
    </row>
    <row r="82" spans="2:13" ht="13.8" thickBot="1" x14ac:dyDescent="0.3">
      <c r="B82" s="5"/>
      <c r="C82" s="255" t="s">
        <v>12</v>
      </c>
      <c r="D82" s="255" t="s">
        <v>417</v>
      </c>
      <c r="E82" s="132">
        <v>0.40429093456488602</v>
      </c>
      <c r="F82" s="132">
        <v>0.33913704753933333</v>
      </c>
      <c r="G82" s="132">
        <v>0.3868856288680515</v>
      </c>
      <c r="H82" s="132">
        <v>0.24555974384900381</v>
      </c>
      <c r="I82" s="132">
        <v>0.63018636874668443</v>
      </c>
      <c r="J82" s="132">
        <v>0.44046636315426235</v>
      </c>
      <c r="K82" s="133">
        <f t="shared" ref="K82:K89" si="14">SUM(E82:J82)</f>
        <v>2.4465260867222214</v>
      </c>
      <c r="L82" s="257"/>
      <c r="M82" s="6"/>
    </row>
    <row r="83" spans="2:13" ht="13.8" thickBot="1" x14ac:dyDescent="0.3">
      <c r="B83" s="5"/>
      <c r="C83" s="255" t="s">
        <v>12</v>
      </c>
      <c r="D83" s="255" t="s">
        <v>2</v>
      </c>
      <c r="E83" s="132">
        <v>0.21299300414125422</v>
      </c>
      <c r="F83" s="132">
        <v>0.72037367489650472</v>
      </c>
      <c r="G83" s="132">
        <v>0.81179071119527735</v>
      </c>
      <c r="H83" s="132">
        <v>1.2438746209653713</v>
      </c>
      <c r="I83" s="132">
        <v>1.3918648560554419</v>
      </c>
      <c r="J83" s="132">
        <v>1.9091107115945571</v>
      </c>
      <c r="K83" s="133">
        <f t="shared" si="14"/>
        <v>6.2900075788484067</v>
      </c>
      <c r="L83" s="257"/>
      <c r="M83" s="6"/>
    </row>
    <row r="84" spans="2:13" ht="13.8" thickBot="1" x14ac:dyDescent="0.3">
      <c r="B84" s="5"/>
      <c r="C84" s="255" t="s">
        <v>13</v>
      </c>
      <c r="D84" s="255" t="s">
        <v>19</v>
      </c>
      <c r="E84" s="132">
        <v>3.7797133925463473E-2</v>
      </c>
      <c r="F84" s="132">
        <v>4.5660048681464983E-2</v>
      </c>
      <c r="G84" s="132">
        <v>5.2556048627896181E-2</v>
      </c>
      <c r="H84" s="132">
        <v>6.0301690590800358E-2</v>
      </c>
      <c r="I84" s="132">
        <v>6.6654068147983289E-2</v>
      </c>
      <c r="J84" s="132">
        <v>8.6082220710966176E-2</v>
      </c>
      <c r="K84" s="133">
        <f t="shared" si="14"/>
        <v>0.34905121068457445</v>
      </c>
      <c r="L84" s="257"/>
      <c r="M84" s="6"/>
    </row>
    <row r="85" spans="2:13" ht="13.8" thickBot="1" x14ac:dyDescent="0.3">
      <c r="B85" s="5"/>
      <c r="C85" s="255" t="s">
        <v>13</v>
      </c>
      <c r="D85" s="255" t="s">
        <v>417</v>
      </c>
      <c r="E85" s="132">
        <v>3.6480744697129856E-2</v>
      </c>
      <c r="F85" s="132">
        <v>2.6919171174167981E-2</v>
      </c>
      <c r="G85" s="132">
        <v>2.9959009746273253E-2</v>
      </c>
      <c r="H85" s="132">
        <v>2.9950010125806992E-2</v>
      </c>
      <c r="I85" s="132">
        <v>3.108718155961639E-2</v>
      </c>
      <c r="J85" s="132">
        <v>3.2936793867381596E-2</v>
      </c>
      <c r="K85" s="133">
        <f t="shared" si="14"/>
        <v>0.18733291117037607</v>
      </c>
      <c r="L85" s="257"/>
      <c r="M85" s="6"/>
    </row>
    <row r="86" spans="2:13" ht="13.8" thickBot="1" x14ac:dyDescent="0.3">
      <c r="B86" s="5"/>
      <c r="C86" s="255" t="s">
        <v>13</v>
      </c>
      <c r="D86" s="255" t="s">
        <v>2</v>
      </c>
      <c r="E86" s="132">
        <v>1.3163892283336149E-3</v>
      </c>
      <c r="F86" s="132">
        <v>1.874087750729702E-2</v>
      </c>
      <c r="G86" s="132">
        <v>2.2597038881622879E-2</v>
      </c>
      <c r="H86" s="132">
        <v>3.0351680464993466E-2</v>
      </c>
      <c r="I86" s="132">
        <v>3.5566886588366875E-2</v>
      </c>
      <c r="J86" s="132">
        <v>5.3145426843584628E-2</v>
      </c>
      <c r="K86" s="133">
        <f t="shared" si="14"/>
        <v>0.16171829951419847</v>
      </c>
      <c r="L86" s="257"/>
      <c r="M86" s="6"/>
    </row>
    <row r="87" spans="2:13" ht="13.8" thickBot="1" x14ac:dyDescent="0.3">
      <c r="B87" s="5"/>
      <c r="C87" s="255" t="s">
        <v>14</v>
      </c>
      <c r="D87" s="255" t="s">
        <v>19</v>
      </c>
      <c r="E87" s="132">
        <v>9.4879882946692182E-2</v>
      </c>
      <c r="F87" s="132">
        <v>0.12974858324150573</v>
      </c>
      <c r="G87" s="132">
        <v>0.14713436720852405</v>
      </c>
      <c r="H87" s="132">
        <v>0.17258809822070895</v>
      </c>
      <c r="I87" s="132">
        <v>0.22100024149499059</v>
      </c>
      <c r="J87" s="132">
        <v>0.25502059474945027</v>
      </c>
      <c r="K87" s="133">
        <f t="shared" si="14"/>
        <v>1.0203717678618718</v>
      </c>
      <c r="L87" s="257"/>
      <c r="M87" s="6"/>
    </row>
    <row r="88" spans="2:13" ht="13.8" thickBot="1" x14ac:dyDescent="0.3">
      <c r="B88" s="5"/>
      <c r="C88" s="255" t="s">
        <v>14</v>
      </c>
      <c r="D88" s="255" t="s">
        <v>417</v>
      </c>
      <c r="E88" s="132">
        <v>6.6330589081106629E-3</v>
      </c>
      <c r="F88" s="132">
        <v>5.302722907900616E-3</v>
      </c>
      <c r="G88" s="132">
        <v>1.7048969301962227E-2</v>
      </c>
      <c r="H88" s="132">
        <v>1.0927405621480462E-2</v>
      </c>
      <c r="I88" s="132">
        <v>1.9055492364085384E-2</v>
      </c>
      <c r="J88" s="132">
        <v>2.6224772722835629E-2</v>
      </c>
      <c r="K88" s="133">
        <f t="shared" si="14"/>
        <v>8.5192421826374987E-2</v>
      </c>
      <c r="L88" s="257"/>
      <c r="M88" s="6"/>
    </row>
    <row r="89" spans="2:13" ht="13.8" thickBot="1" x14ac:dyDescent="0.3">
      <c r="B89" s="5"/>
      <c r="C89" s="255" t="s">
        <v>14</v>
      </c>
      <c r="D89" s="255" t="s">
        <v>2</v>
      </c>
      <c r="E89" s="132">
        <v>8.8246824038581473E-2</v>
      </c>
      <c r="F89" s="132">
        <v>0.12444586033360512</v>
      </c>
      <c r="G89" s="132">
        <v>0.13008539790656176</v>
      </c>
      <c r="H89" s="132">
        <v>0.16166069259922863</v>
      </c>
      <c r="I89" s="132">
        <v>0.20194474913090521</v>
      </c>
      <c r="J89" s="132">
        <v>0.22879582202661483</v>
      </c>
      <c r="K89" s="133">
        <f t="shared" si="14"/>
        <v>0.93517934603549702</v>
      </c>
      <c r="L89" s="257"/>
      <c r="M89" s="6"/>
    </row>
    <row r="90" spans="2:13" x14ac:dyDescent="0.25">
      <c r="B90" s="5"/>
      <c r="C90" s="145"/>
      <c r="D90" s="145"/>
      <c r="E90" s="145"/>
      <c r="F90" s="145"/>
      <c r="G90" s="145"/>
      <c r="H90" s="145"/>
      <c r="I90" s="145"/>
      <c r="J90" s="145"/>
      <c r="K90" s="145"/>
      <c r="L90" s="145"/>
      <c r="M90" s="6"/>
    </row>
    <row r="91" spans="2:13" ht="13.8" x14ac:dyDescent="0.25">
      <c r="B91" s="5"/>
      <c r="C91" s="226" t="s">
        <v>232</v>
      </c>
      <c r="D91" s="225"/>
      <c r="E91" s="306"/>
      <c r="F91" s="306"/>
      <c r="G91" s="306"/>
      <c r="H91" s="306"/>
      <c r="I91" s="306"/>
      <c r="J91" s="306"/>
      <c r="K91" s="306"/>
      <c r="L91" s="225"/>
      <c r="M91" s="6"/>
    </row>
    <row r="92" spans="2:13" ht="84" customHeight="1" x14ac:dyDescent="0.25">
      <c r="B92" s="5"/>
      <c r="C92" s="309" t="s">
        <v>425</v>
      </c>
      <c r="D92" s="309"/>
      <c r="E92" s="309"/>
      <c r="F92" s="309"/>
      <c r="G92" s="309"/>
      <c r="H92" s="309"/>
      <c r="I92" s="309"/>
      <c r="J92" s="309"/>
      <c r="K92" s="309"/>
      <c r="L92" s="309"/>
      <c r="M92" s="6"/>
    </row>
    <row r="93" spans="2:13" ht="13.8" thickBot="1" x14ac:dyDescent="0.3">
      <c r="B93" s="9"/>
      <c r="C93" s="10"/>
      <c r="D93" s="10"/>
      <c r="E93" s="10"/>
      <c r="F93" s="10"/>
      <c r="G93" s="10"/>
      <c r="H93" s="10"/>
      <c r="I93" s="10"/>
      <c r="J93" s="10"/>
      <c r="K93" s="10"/>
      <c r="L93" s="10"/>
      <c r="M93" s="11"/>
    </row>
  </sheetData>
  <mergeCells count="21">
    <mergeCell ref="E55:K55"/>
    <mergeCell ref="E56:K56"/>
    <mergeCell ref="E57:K57"/>
    <mergeCell ref="E70:K70"/>
    <mergeCell ref="C71:L71"/>
    <mergeCell ref="E76:K76"/>
    <mergeCell ref="E77:K77"/>
    <mergeCell ref="E78:K78"/>
    <mergeCell ref="E91:K91"/>
    <mergeCell ref="C92:L92"/>
    <mergeCell ref="E4:K4"/>
    <mergeCell ref="E5:K5"/>
    <mergeCell ref="E6:K6"/>
    <mergeCell ref="E42:K42"/>
    <mergeCell ref="E19:K19"/>
    <mergeCell ref="E20:K20"/>
    <mergeCell ref="E21:K21"/>
    <mergeCell ref="E40:K40"/>
    <mergeCell ref="E41:K41"/>
    <mergeCell ref="E13:K13"/>
    <mergeCell ref="C14:L14"/>
  </mergeCells>
  <hyperlinks>
    <hyperlink ref="C1" location="TOC!A1" display="Back to Table of Contents"/>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AG159"/>
  <sheetViews>
    <sheetView showGridLines="0" workbookViewId="0"/>
  </sheetViews>
  <sheetFormatPr defaultColWidth="9.19921875" defaultRowHeight="13.2" x14ac:dyDescent="0.25"/>
  <cols>
    <col min="1" max="1" width="3.59765625" style="80" customWidth="1"/>
    <col min="2" max="2" width="2.5" style="120" customWidth="1"/>
    <col min="3" max="3" width="14.19921875" style="120" customWidth="1"/>
    <col min="4" max="4" width="24.5" style="120" customWidth="1"/>
    <col min="5" max="8" width="11.5" style="120" customWidth="1"/>
    <col min="9" max="10" width="10.5" style="120" customWidth="1"/>
    <col min="11" max="11" width="9.19921875" style="120"/>
    <col min="12" max="12" width="12.59765625" style="120" customWidth="1"/>
    <col min="13" max="13" width="9.19921875" style="120"/>
    <col min="14" max="14" width="9.19921875" style="80"/>
    <col min="15" max="24" width="9.19921875" style="126"/>
    <col min="25" max="31" width="9.19921875" style="64"/>
    <col min="32" max="33" width="9.19921875" style="1"/>
    <col min="34" max="16384" width="9.19921875" style="120"/>
  </cols>
  <sheetData>
    <row r="1" spans="2:25" ht="13.8" thickBot="1" x14ac:dyDescent="0.3">
      <c r="B1" s="80"/>
      <c r="C1" s="197" t="s">
        <v>241</v>
      </c>
      <c r="D1" s="80"/>
      <c r="E1" s="80"/>
      <c r="F1" s="80"/>
      <c r="G1" s="80"/>
      <c r="H1" s="80"/>
      <c r="I1" s="80"/>
      <c r="J1" s="80"/>
      <c r="K1" s="80"/>
      <c r="L1" s="80"/>
      <c r="M1" s="80"/>
    </row>
    <row r="2" spans="2:25" x14ac:dyDescent="0.25">
      <c r="B2" s="2"/>
      <c r="C2" s="3"/>
      <c r="D2" s="3"/>
      <c r="E2" s="3"/>
      <c r="F2" s="3"/>
      <c r="G2" s="3"/>
      <c r="H2" s="3"/>
      <c r="I2" s="3"/>
      <c r="J2" s="3"/>
      <c r="K2" s="3"/>
      <c r="L2" s="3"/>
      <c r="M2" s="4"/>
      <c r="O2" s="126" t="s">
        <v>452</v>
      </c>
    </row>
    <row r="3" spans="2:25" ht="15" customHeight="1" x14ac:dyDescent="0.25">
      <c r="B3" s="5"/>
      <c r="C3" s="131"/>
      <c r="D3" s="165"/>
      <c r="E3" s="304" t="s">
        <v>450</v>
      </c>
      <c r="F3" s="304"/>
      <c r="G3" s="304"/>
      <c r="H3" s="304"/>
      <c r="I3" s="304"/>
      <c r="J3" s="304"/>
      <c r="K3" s="165"/>
      <c r="L3" s="165"/>
      <c r="M3" s="6"/>
      <c r="O3" s="126" t="s">
        <v>177</v>
      </c>
      <c r="Y3" s="126"/>
    </row>
    <row r="4" spans="2:25" ht="13.05" customHeight="1" x14ac:dyDescent="0.25">
      <c r="B4" s="5"/>
      <c r="C4" s="131"/>
      <c r="D4" s="111"/>
      <c r="E4" s="310" t="s">
        <v>177</v>
      </c>
      <c r="F4" s="310"/>
      <c r="G4" s="310"/>
      <c r="H4" s="310"/>
      <c r="I4" s="310"/>
      <c r="J4" s="310"/>
      <c r="K4" s="111"/>
      <c r="L4" s="111"/>
      <c r="M4" s="6"/>
    </row>
    <row r="5" spans="2:25" ht="33" customHeight="1" x14ac:dyDescent="0.25">
      <c r="B5" s="5"/>
      <c r="C5" s="155"/>
      <c r="D5" s="131"/>
      <c r="E5" s="293" t="s">
        <v>451</v>
      </c>
      <c r="F5" s="293"/>
      <c r="G5" s="293"/>
      <c r="H5" s="293"/>
      <c r="I5" s="293"/>
      <c r="J5" s="293"/>
      <c r="K5" s="111"/>
      <c r="L5" s="111"/>
      <c r="M5" s="6"/>
    </row>
    <row r="6" spans="2:25" x14ac:dyDescent="0.25">
      <c r="B6" s="5"/>
      <c r="C6" s="7"/>
      <c r="D6" s="106"/>
      <c r="E6" s="106"/>
      <c r="F6" s="106"/>
      <c r="G6" s="106"/>
      <c r="H6" s="106"/>
      <c r="I6" s="106"/>
      <c r="J6" s="106"/>
      <c r="K6" s="106"/>
      <c r="L6" s="7"/>
      <c r="M6" s="6"/>
    </row>
    <row r="7" spans="2:25" ht="13.8" thickBot="1" x14ac:dyDescent="0.3">
      <c r="B7" s="5"/>
      <c r="C7" s="8"/>
      <c r="D7" s="8" t="s">
        <v>1</v>
      </c>
      <c r="E7" s="8">
        <v>2016</v>
      </c>
      <c r="F7" s="8">
        <v>2017</v>
      </c>
      <c r="G7" s="8">
        <v>2018</v>
      </c>
      <c r="H7" s="8">
        <v>2019</v>
      </c>
      <c r="I7" s="8">
        <v>2020</v>
      </c>
      <c r="J7" s="8">
        <v>2021</v>
      </c>
      <c r="K7" s="7"/>
      <c r="L7" s="83"/>
      <c r="M7" s="6"/>
    </row>
    <row r="8" spans="2:25" ht="13.8" thickBot="1" x14ac:dyDescent="0.3">
      <c r="B8" s="5"/>
      <c r="C8" s="7"/>
      <c r="D8" s="201" t="s">
        <v>50</v>
      </c>
      <c r="E8" s="68">
        <v>822283.54735544184</v>
      </c>
      <c r="F8" s="68">
        <v>868999.96534167172</v>
      </c>
      <c r="G8" s="68">
        <v>917115.37239775097</v>
      </c>
      <c r="H8" s="68">
        <v>972258.44239188917</v>
      </c>
      <c r="I8" s="68">
        <v>1041629.7369214899</v>
      </c>
      <c r="J8" s="68">
        <v>1111012.3437824468</v>
      </c>
      <c r="K8" s="7"/>
      <c r="L8" s="83"/>
      <c r="M8" s="6"/>
    </row>
    <row r="9" spans="2:25" ht="13.8" thickBot="1" x14ac:dyDescent="0.3">
      <c r="B9" s="5"/>
      <c r="C9" s="7"/>
      <c r="D9" s="7" t="s">
        <v>10</v>
      </c>
      <c r="E9" s="68">
        <v>244895.03340829938</v>
      </c>
      <c r="F9" s="68">
        <v>285825.81948459527</v>
      </c>
      <c r="G9" s="68">
        <v>332872.0349049436</v>
      </c>
      <c r="H9" s="68">
        <v>379876.98561986611</v>
      </c>
      <c r="I9" s="68">
        <v>434570.66908571718</v>
      </c>
      <c r="J9" s="68">
        <v>489264.35255156824</v>
      </c>
      <c r="K9" s="7"/>
      <c r="L9" s="83"/>
      <c r="M9" s="6"/>
    </row>
    <row r="10" spans="2:25" ht="13.8" thickBot="1" x14ac:dyDescent="0.3">
      <c r="B10" s="5"/>
      <c r="C10" s="7"/>
      <c r="D10" s="7" t="s">
        <v>6</v>
      </c>
      <c r="E10" s="68">
        <v>376919.04633564141</v>
      </c>
      <c r="F10" s="68">
        <v>355169.38646414521</v>
      </c>
      <c r="G10" s="68">
        <v>332793.23110133054</v>
      </c>
      <c r="H10" s="68">
        <v>309790.58024719742</v>
      </c>
      <c r="I10" s="68">
        <v>286161.43390174594</v>
      </c>
      <c r="J10" s="68">
        <v>261905.79206497601</v>
      </c>
      <c r="K10" s="7"/>
      <c r="L10" s="83"/>
      <c r="M10" s="6"/>
    </row>
    <row r="11" spans="2:25" ht="13.8" thickBot="1" x14ac:dyDescent="0.3">
      <c r="B11" s="5"/>
      <c r="C11" s="7"/>
      <c r="D11" s="235" t="s">
        <v>171</v>
      </c>
      <c r="E11" s="68">
        <v>2330800.422693084</v>
      </c>
      <c r="F11" s="68">
        <v>2355759.4683300038</v>
      </c>
      <c r="G11" s="68">
        <v>2395030.9518954689</v>
      </c>
      <c r="H11" s="68">
        <v>2436189.9272698155</v>
      </c>
      <c r="I11" s="68">
        <v>2488297.5469412832</v>
      </c>
      <c r="J11" s="68">
        <v>2540405.1666127495</v>
      </c>
      <c r="K11" s="7"/>
      <c r="L11" s="83"/>
      <c r="M11" s="6"/>
    </row>
    <row r="12" spans="2:25" ht="13.8" thickBot="1" x14ac:dyDescent="0.3">
      <c r="B12" s="5"/>
      <c r="C12" s="7"/>
      <c r="D12" s="7" t="s">
        <v>110</v>
      </c>
      <c r="E12" s="68">
        <v>2085009.580014975</v>
      </c>
      <c r="F12" s="68">
        <v>2048304.6335537289</v>
      </c>
      <c r="G12" s="68">
        <v>1994760.229072555</v>
      </c>
      <c r="H12" s="68">
        <v>1936062.4359449935</v>
      </c>
      <c r="I12" s="68">
        <v>1841136.2640208984</v>
      </c>
      <c r="J12" s="68">
        <v>1752262.749441575</v>
      </c>
      <c r="K12" s="7"/>
      <c r="L12" s="83"/>
      <c r="M12" s="6"/>
    </row>
    <row r="13" spans="2:25" ht="13.8" thickBot="1" x14ac:dyDescent="0.3">
      <c r="B13" s="5"/>
      <c r="C13" s="7"/>
      <c r="D13" s="7" t="s">
        <v>7</v>
      </c>
      <c r="E13" s="114">
        <v>21373.401326735337</v>
      </c>
      <c r="F13" s="114">
        <v>22333.115434317722</v>
      </c>
      <c r="G13" s="114">
        <v>23290.42123127247</v>
      </c>
      <c r="H13" s="114">
        <v>24234.377263449518</v>
      </c>
      <c r="I13" s="114">
        <v>25211.0133619634</v>
      </c>
      <c r="J13" s="114">
        <v>26146.613140292018</v>
      </c>
      <c r="K13" s="7"/>
      <c r="L13" s="8"/>
      <c r="M13" s="6"/>
    </row>
    <row r="14" spans="2:25" ht="13.8" thickBot="1" x14ac:dyDescent="0.3">
      <c r="B14" s="5"/>
      <c r="C14" s="7"/>
      <c r="D14" s="7" t="s">
        <v>172</v>
      </c>
      <c r="E14" s="68">
        <v>16091.255772988945</v>
      </c>
      <c r="F14" s="68">
        <v>19613.434665193472</v>
      </c>
      <c r="G14" s="68">
        <v>23135.613557397988</v>
      </c>
      <c r="H14" s="68">
        <v>26657.792449602515</v>
      </c>
      <c r="I14" s="68">
        <v>30179.971341807046</v>
      </c>
      <c r="J14" s="68">
        <v>33702.150234011569</v>
      </c>
      <c r="K14" s="7"/>
      <c r="L14" s="83"/>
      <c r="M14" s="6"/>
    </row>
    <row r="15" spans="2:25" ht="13.8" thickBot="1" x14ac:dyDescent="0.3">
      <c r="B15" s="9"/>
      <c r="C15" s="10"/>
      <c r="D15" s="10"/>
      <c r="E15" s="10"/>
      <c r="F15" s="10"/>
      <c r="G15" s="10"/>
      <c r="H15" s="10"/>
      <c r="I15" s="10"/>
      <c r="J15" s="10"/>
      <c r="K15" s="10"/>
      <c r="L15" s="10"/>
      <c r="M15" s="11"/>
    </row>
    <row r="16" spans="2:25" x14ac:dyDescent="0.25">
      <c r="B16" s="76"/>
      <c r="C16" s="76"/>
      <c r="D16" s="76"/>
      <c r="E16" s="76"/>
      <c r="F16" s="76"/>
      <c r="G16" s="76"/>
      <c r="H16" s="76"/>
      <c r="I16" s="76"/>
      <c r="J16" s="76"/>
      <c r="K16" s="76"/>
      <c r="L16" s="76"/>
      <c r="M16" s="76"/>
    </row>
    <row r="17" spans="2:13" ht="13.8" thickBot="1" x14ac:dyDescent="0.3">
      <c r="B17" s="80"/>
      <c r="C17" s="80"/>
      <c r="D17" s="80"/>
      <c r="E17" s="80"/>
      <c r="F17" s="80"/>
      <c r="G17" s="80"/>
      <c r="H17" s="80"/>
      <c r="I17" s="80"/>
      <c r="J17" s="80"/>
      <c r="K17" s="80"/>
      <c r="L17" s="80"/>
      <c r="M17" s="80"/>
    </row>
    <row r="18" spans="2:13" x14ac:dyDescent="0.25">
      <c r="B18" s="2"/>
      <c r="C18" s="3"/>
      <c r="D18" s="3"/>
      <c r="E18" s="3"/>
      <c r="F18" s="3"/>
      <c r="G18" s="3"/>
      <c r="H18" s="3"/>
      <c r="I18" s="3"/>
      <c r="J18" s="3"/>
      <c r="K18" s="3"/>
      <c r="L18" s="3"/>
      <c r="M18" s="4"/>
    </row>
    <row r="19" spans="2:13" ht="27.75" customHeight="1" x14ac:dyDescent="0.25">
      <c r="B19" s="5"/>
      <c r="C19" s="131"/>
      <c r="D19" s="165"/>
      <c r="E19" s="304" t="s">
        <v>426</v>
      </c>
      <c r="F19" s="304"/>
      <c r="G19" s="304"/>
      <c r="H19" s="304"/>
      <c r="I19" s="304"/>
      <c r="J19" s="304"/>
      <c r="K19" s="165"/>
      <c r="L19" s="165"/>
      <c r="M19" s="6"/>
    </row>
    <row r="20" spans="2:13" ht="13.05" customHeight="1" x14ac:dyDescent="0.25">
      <c r="B20" s="5"/>
      <c r="C20" s="131"/>
      <c r="D20" s="111"/>
      <c r="E20" s="310" t="s">
        <v>177</v>
      </c>
      <c r="F20" s="310"/>
      <c r="G20" s="310"/>
      <c r="H20" s="310"/>
      <c r="I20" s="310"/>
      <c r="J20" s="310"/>
      <c r="K20" s="111"/>
      <c r="L20" s="111"/>
      <c r="M20" s="6"/>
    </row>
    <row r="21" spans="2:13" ht="30" customHeight="1" x14ac:dyDescent="0.25">
      <c r="B21" s="5"/>
      <c r="C21" s="155"/>
      <c r="D21" s="131"/>
      <c r="E21" s="293" t="s">
        <v>428</v>
      </c>
      <c r="F21" s="293"/>
      <c r="G21" s="293"/>
      <c r="H21" s="293"/>
      <c r="I21" s="293"/>
      <c r="J21" s="293"/>
      <c r="K21" s="111"/>
      <c r="L21" s="111"/>
      <c r="M21" s="6"/>
    </row>
    <row r="22" spans="2:13" x14ac:dyDescent="0.25">
      <c r="B22" s="5"/>
      <c r="C22" s="153"/>
      <c r="D22" s="153"/>
      <c r="E22" s="7"/>
      <c r="F22" s="7"/>
      <c r="G22" s="7"/>
      <c r="H22" s="7"/>
      <c r="I22" s="7"/>
      <c r="J22" s="7"/>
      <c r="K22" s="7"/>
      <c r="L22" s="7"/>
      <c r="M22" s="6"/>
    </row>
    <row r="23" spans="2:13" ht="13.8" thickBot="1" x14ac:dyDescent="0.3">
      <c r="B23" s="5"/>
      <c r="C23" s="8"/>
      <c r="D23" s="8" t="s">
        <v>1</v>
      </c>
      <c r="E23" s="8">
        <v>2016</v>
      </c>
      <c r="F23" s="8">
        <v>2017</v>
      </c>
      <c r="G23" s="8">
        <v>2018</v>
      </c>
      <c r="H23" s="8">
        <v>2019</v>
      </c>
      <c r="I23" s="8">
        <v>2020</v>
      </c>
      <c r="J23" s="8">
        <v>2021</v>
      </c>
      <c r="K23" s="7"/>
      <c r="L23" s="8"/>
      <c r="M23" s="6"/>
    </row>
    <row r="24" spans="2:13" ht="13.8" thickBot="1" x14ac:dyDescent="0.3">
      <c r="B24" s="5"/>
      <c r="C24" s="7"/>
      <c r="D24" s="201" t="s">
        <v>50</v>
      </c>
      <c r="E24" s="68">
        <v>819866.77870515233</v>
      </c>
      <c r="F24" s="68">
        <v>861910.13166852994</v>
      </c>
      <c r="G24" s="68">
        <v>896233.26411691715</v>
      </c>
      <c r="H24" s="68">
        <v>930559.06002902298</v>
      </c>
      <c r="I24" s="68">
        <v>948670.47563773952</v>
      </c>
      <c r="J24" s="68">
        <v>968577.48886428797</v>
      </c>
      <c r="K24" s="7"/>
      <c r="L24" s="7"/>
      <c r="M24" s="6"/>
    </row>
    <row r="25" spans="2:13" ht="13.8" thickBot="1" x14ac:dyDescent="0.3">
      <c r="B25" s="5"/>
      <c r="C25" s="7"/>
      <c r="D25" s="7" t="s">
        <v>10</v>
      </c>
      <c r="E25" s="68">
        <v>223329.94688627461</v>
      </c>
      <c r="F25" s="68">
        <v>234500.78380127769</v>
      </c>
      <c r="G25" s="68">
        <v>246015.35307735141</v>
      </c>
      <c r="H25" s="68">
        <v>257881.14085452032</v>
      </c>
      <c r="I25" s="68">
        <v>268943.43150636746</v>
      </c>
      <c r="J25" s="68">
        <v>281070.08891740831</v>
      </c>
      <c r="K25" s="7"/>
      <c r="L25" s="7"/>
      <c r="M25" s="6"/>
    </row>
    <row r="26" spans="2:13" ht="13.8" thickBot="1" x14ac:dyDescent="0.3">
      <c r="B26" s="5"/>
      <c r="C26" s="7"/>
      <c r="D26" s="7" t="s">
        <v>6</v>
      </c>
      <c r="E26" s="68">
        <v>402262.06344268669</v>
      </c>
      <c r="F26" s="68">
        <v>406878.36175326357</v>
      </c>
      <c r="G26" s="68">
        <v>408525.02617181302</v>
      </c>
      <c r="H26" s="68">
        <v>410015.70352283679</v>
      </c>
      <c r="I26" s="68">
        <v>408536.06467357709</v>
      </c>
      <c r="J26" s="68">
        <v>406976.65587547061</v>
      </c>
      <c r="K26" s="7"/>
      <c r="L26" s="7"/>
      <c r="M26" s="6"/>
    </row>
    <row r="27" spans="2:13" ht="13.8" thickBot="1" x14ac:dyDescent="0.3">
      <c r="B27" s="5"/>
      <c r="C27" s="7"/>
      <c r="D27" s="235" t="s">
        <v>171</v>
      </c>
      <c r="E27" s="68">
        <v>2330800.422693084</v>
      </c>
      <c r="F27" s="68">
        <v>2355759.4683300038</v>
      </c>
      <c r="G27" s="68">
        <v>2395030.9518954689</v>
      </c>
      <c r="H27" s="68">
        <v>2436189.9272698155</v>
      </c>
      <c r="I27" s="68">
        <v>2488297.5469412832</v>
      </c>
      <c r="J27" s="68">
        <v>2540405.1666127495</v>
      </c>
      <c r="K27" s="7"/>
      <c r="L27" s="83"/>
      <c r="M27" s="6"/>
    </row>
    <row r="28" spans="2:13" ht="13.8" thickBot="1" x14ac:dyDescent="0.3">
      <c r="B28" s="5"/>
      <c r="C28" s="7"/>
      <c r="D28" s="235" t="s">
        <v>110</v>
      </c>
      <c r="E28" s="68">
        <v>2079019.0700868771</v>
      </c>
      <c r="F28" s="68">
        <v>2049305.0339585124</v>
      </c>
      <c r="G28" s="68">
        <v>2019859.239956948</v>
      </c>
      <c r="H28" s="68">
        <v>1990878.524055915</v>
      </c>
      <c r="I28" s="68">
        <v>1968087.400371945</v>
      </c>
      <c r="J28" s="68">
        <v>1946371.0810287397</v>
      </c>
      <c r="K28" s="7"/>
      <c r="L28" s="7"/>
      <c r="M28" s="6"/>
    </row>
    <row r="29" spans="2:13" ht="13.8" thickBot="1" x14ac:dyDescent="0.3">
      <c r="B29" s="5"/>
      <c r="C29" s="7"/>
      <c r="D29" s="7" t="s">
        <v>7</v>
      </c>
      <c r="E29" s="68">
        <v>22477.822585308175</v>
      </c>
      <c r="F29" s="68">
        <v>22611.085206772357</v>
      </c>
      <c r="G29" s="68">
        <v>22787.276857082765</v>
      </c>
      <c r="H29" s="68">
        <v>22978.035298206247</v>
      </c>
      <c r="I29" s="68">
        <v>23273.39915569151</v>
      </c>
      <c r="J29" s="68">
        <v>23536.344948298371</v>
      </c>
      <c r="K29" s="7"/>
      <c r="L29" s="7"/>
      <c r="M29" s="6"/>
    </row>
    <row r="30" spans="2:13" ht="13.8" thickBot="1" x14ac:dyDescent="0.3">
      <c r="B30" s="5"/>
      <c r="C30" s="7"/>
      <c r="D30" s="7" t="s">
        <v>172</v>
      </c>
      <c r="E30" s="68">
        <v>19615.319354359926</v>
      </c>
      <c r="F30" s="68">
        <v>25037.943348402368</v>
      </c>
      <c r="G30" s="68">
        <v>30551.673327415654</v>
      </c>
      <c r="H30" s="68">
        <v>36574.255941173207</v>
      </c>
      <c r="I30" s="68">
        <v>41389.667707410132</v>
      </c>
      <c r="J30" s="68">
        <v>47767.944177314894</v>
      </c>
      <c r="K30" s="7"/>
      <c r="L30" s="7"/>
      <c r="M30" s="6"/>
    </row>
    <row r="31" spans="2:13" ht="13.8" thickBot="1" x14ac:dyDescent="0.3">
      <c r="B31" s="9"/>
      <c r="C31" s="10"/>
      <c r="D31" s="10"/>
      <c r="E31" s="10"/>
      <c r="F31" s="10"/>
      <c r="G31" s="10"/>
      <c r="H31" s="10"/>
      <c r="I31" s="10"/>
      <c r="J31" s="10"/>
      <c r="K31" s="10"/>
      <c r="L31" s="10"/>
      <c r="M31" s="11"/>
    </row>
    <row r="32" spans="2:13" x14ac:dyDescent="0.25">
      <c r="B32" s="80"/>
      <c r="C32" s="80"/>
      <c r="D32" s="80"/>
      <c r="E32" s="80"/>
      <c r="F32" s="80"/>
      <c r="G32" s="80"/>
      <c r="H32" s="80"/>
      <c r="I32" s="80"/>
      <c r="J32" s="80"/>
      <c r="K32" s="80"/>
      <c r="L32" s="80"/>
      <c r="M32" s="80"/>
    </row>
    <row r="33" spans="2:25" ht="13.8" thickBot="1" x14ac:dyDescent="0.3">
      <c r="B33" s="80"/>
      <c r="C33" s="80"/>
      <c r="D33" s="80"/>
      <c r="E33" s="80"/>
      <c r="F33" s="80"/>
      <c r="G33" s="80"/>
      <c r="H33" s="80"/>
      <c r="I33" s="80"/>
      <c r="J33" s="80"/>
      <c r="K33" s="80"/>
      <c r="L33" s="80"/>
      <c r="M33" s="80"/>
    </row>
    <row r="34" spans="2:25" x14ac:dyDescent="0.25">
      <c r="B34" s="2"/>
      <c r="C34" s="3"/>
      <c r="D34" s="3"/>
      <c r="E34" s="3"/>
      <c r="F34" s="3"/>
      <c r="G34" s="3"/>
      <c r="H34" s="3"/>
      <c r="I34" s="3"/>
      <c r="J34" s="3"/>
      <c r="K34" s="3"/>
      <c r="L34" s="3"/>
      <c r="M34" s="4"/>
      <c r="O34" s="126" t="s">
        <v>318</v>
      </c>
      <c r="Y34" s="64" t="s">
        <v>339</v>
      </c>
    </row>
    <row r="35" spans="2:25" ht="15" customHeight="1" x14ac:dyDescent="0.25">
      <c r="B35" s="5"/>
      <c r="C35" s="131"/>
      <c r="D35" s="165"/>
      <c r="E35" s="304" t="s">
        <v>216</v>
      </c>
      <c r="F35" s="304"/>
      <c r="G35" s="304"/>
      <c r="H35" s="304"/>
      <c r="I35" s="304"/>
      <c r="J35" s="304"/>
      <c r="K35" s="304"/>
      <c r="L35" s="165"/>
      <c r="M35" s="6"/>
      <c r="O35" s="126" t="s">
        <v>190</v>
      </c>
      <c r="Y35" s="64" t="s">
        <v>190</v>
      </c>
    </row>
    <row r="36" spans="2:25" x14ac:dyDescent="0.25">
      <c r="B36" s="5"/>
      <c r="C36" s="131"/>
      <c r="D36" s="111"/>
      <c r="E36" s="310" t="s">
        <v>190</v>
      </c>
      <c r="F36" s="310"/>
      <c r="G36" s="310"/>
      <c r="H36" s="310"/>
      <c r="I36" s="310"/>
      <c r="J36" s="310"/>
      <c r="K36" s="310"/>
      <c r="L36" s="111"/>
      <c r="M36" s="6"/>
    </row>
    <row r="37" spans="2:25" ht="27" customHeight="1" x14ac:dyDescent="0.25">
      <c r="B37" s="5"/>
      <c r="C37" s="155"/>
      <c r="D37" s="131"/>
      <c r="E37" s="293" t="s">
        <v>220</v>
      </c>
      <c r="F37" s="293"/>
      <c r="G37" s="293"/>
      <c r="H37" s="293"/>
      <c r="I37" s="293"/>
      <c r="J37" s="293"/>
      <c r="K37" s="293"/>
      <c r="L37" s="111"/>
      <c r="M37" s="6"/>
    </row>
    <row r="38" spans="2:25" x14ac:dyDescent="0.25">
      <c r="B38" s="5"/>
      <c r="C38" s="7"/>
      <c r="D38" s="7"/>
      <c r="E38" s="7"/>
      <c r="F38" s="7"/>
      <c r="G38" s="7"/>
      <c r="H38" s="7"/>
      <c r="I38" s="7"/>
      <c r="J38" s="7"/>
      <c r="K38" s="7"/>
      <c r="L38" s="7"/>
      <c r="M38" s="6"/>
    </row>
    <row r="39" spans="2:25" ht="13.8" thickBot="1" x14ac:dyDescent="0.3">
      <c r="B39" s="5"/>
      <c r="C39" s="8"/>
      <c r="D39" s="8" t="s">
        <v>1</v>
      </c>
      <c r="E39" s="8">
        <v>2015</v>
      </c>
      <c r="F39" s="8">
        <v>2016</v>
      </c>
      <c r="G39" s="8">
        <v>2017</v>
      </c>
      <c r="H39" s="8">
        <v>2018</v>
      </c>
      <c r="I39" s="8">
        <v>2019</v>
      </c>
      <c r="J39" s="8">
        <v>2020</v>
      </c>
      <c r="K39" s="8">
        <v>2021</v>
      </c>
      <c r="L39" s="83"/>
      <c r="M39" s="6"/>
    </row>
    <row r="40" spans="2:25" ht="13.8" thickBot="1" x14ac:dyDescent="0.3">
      <c r="B40" s="5"/>
      <c r="C40" s="7"/>
      <c r="D40" s="201" t="s">
        <v>50</v>
      </c>
      <c r="E40" s="127">
        <v>0.13348318657774297</v>
      </c>
      <c r="F40" s="127">
        <v>0.13943219239880866</v>
      </c>
      <c r="G40" s="127">
        <v>0.14590314232836585</v>
      </c>
      <c r="H40" s="127">
        <v>0.15237011120776225</v>
      </c>
      <c r="I40" s="127">
        <v>0.15977767814048435</v>
      </c>
      <c r="J40" s="127">
        <v>0.16944820430428872</v>
      </c>
      <c r="K40" s="127">
        <v>0.17877170137759171</v>
      </c>
      <c r="L40" s="7"/>
      <c r="M40" s="6"/>
    </row>
    <row r="41" spans="2:25" ht="13.8" thickBot="1" x14ac:dyDescent="0.3">
      <c r="B41" s="5"/>
      <c r="C41" s="7"/>
      <c r="D41" s="7" t="s">
        <v>10</v>
      </c>
      <c r="E41" s="127">
        <v>3.6377971792165467E-2</v>
      </c>
      <c r="F41" s="127">
        <v>4.1526127484268566E-2</v>
      </c>
      <c r="G41" s="127">
        <v>4.7989513100827372E-2</v>
      </c>
      <c r="H41" s="127">
        <v>5.5303564309271309E-2</v>
      </c>
      <c r="I41" s="127">
        <v>6.2427704502136493E-2</v>
      </c>
      <c r="J41" s="127">
        <v>7.0694237030445195E-2</v>
      </c>
      <c r="K41" s="127">
        <v>7.8726956742234927E-2</v>
      </c>
      <c r="L41" s="83"/>
      <c r="M41" s="6"/>
    </row>
    <row r="42" spans="2:25" ht="13.8" thickBot="1" x14ac:dyDescent="0.3">
      <c r="B42" s="5"/>
      <c r="C42" s="7"/>
      <c r="D42" s="7" t="s">
        <v>6</v>
      </c>
      <c r="E42" s="127">
        <v>6.8127845387559782E-2</v>
      </c>
      <c r="F42" s="127">
        <v>6.3913049405485964E-2</v>
      </c>
      <c r="G42" s="127">
        <v>5.9632142244772035E-2</v>
      </c>
      <c r="H42" s="127">
        <v>5.5290471796942478E-2</v>
      </c>
      <c r="I42" s="127">
        <v>5.090994067371598E-2</v>
      </c>
      <c r="J42" s="127">
        <v>4.6551609844685198E-2</v>
      </c>
      <c r="K42" s="127">
        <v>4.2142955755737177E-2</v>
      </c>
      <c r="L42" s="83"/>
      <c r="M42" s="6"/>
    </row>
    <row r="43" spans="2:25" ht="13.8" thickBot="1" x14ac:dyDescent="0.3">
      <c r="B43" s="5"/>
      <c r="C43" s="7"/>
      <c r="D43" s="235" t="s">
        <v>171</v>
      </c>
      <c r="E43" s="127">
        <v>0.39469462667974725</v>
      </c>
      <c r="F43" s="127">
        <v>0.39522694334012543</v>
      </c>
      <c r="G43" s="127">
        <v>0.39552672348382384</v>
      </c>
      <c r="H43" s="127">
        <v>0.39791191323317537</v>
      </c>
      <c r="I43" s="127">
        <v>0.40035524827205521</v>
      </c>
      <c r="J43" s="127">
        <v>0.40478639977205932</v>
      </c>
      <c r="K43" s="127">
        <v>0.40877363457333066</v>
      </c>
      <c r="L43" s="83"/>
      <c r="M43" s="6"/>
    </row>
    <row r="44" spans="2:25" ht="13.8" thickBot="1" x14ac:dyDescent="0.3">
      <c r="B44" s="5"/>
      <c r="C44" s="7"/>
      <c r="D44" s="235" t="s">
        <v>110</v>
      </c>
      <c r="E44" s="127">
        <v>0.36099522751460345</v>
      </c>
      <c r="F44" s="127">
        <v>0.35354891612386968</v>
      </c>
      <c r="G44" s="127">
        <v>0.34390574729624757</v>
      </c>
      <c r="H44" s="127">
        <v>0.33141068952095537</v>
      </c>
      <c r="I44" s="127">
        <v>0.31816598063091478</v>
      </c>
      <c r="J44" s="127">
        <v>0.2995087628161317</v>
      </c>
      <c r="K44" s="127">
        <v>0.28195455678896325</v>
      </c>
      <c r="L44" s="83"/>
      <c r="M44" s="6"/>
    </row>
    <row r="45" spans="2:25" ht="13.8" thickBot="1" x14ac:dyDescent="0.3">
      <c r="B45" s="5"/>
      <c r="C45" s="7"/>
      <c r="D45" s="7" t="s">
        <v>7</v>
      </c>
      <c r="E45" s="127">
        <v>3.8289646093044639E-3</v>
      </c>
      <c r="F45" s="127">
        <v>3.6242245337277943E-3</v>
      </c>
      <c r="G45" s="127">
        <v>3.7496799192252234E-3</v>
      </c>
      <c r="H45" s="127">
        <v>3.8694848869521739E-3</v>
      </c>
      <c r="I45" s="127">
        <v>3.9825959451774773E-3</v>
      </c>
      <c r="J45" s="127">
        <v>4.1012279041704397E-3</v>
      </c>
      <c r="K45" s="127">
        <v>4.2072210471020598E-3</v>
      </c>
      <c r="L45" s="83"/>
      <c r="M45" s="6"/>
    </row>
    <row r="46" spans="2:25" ht="13.8" thickBot="1" x14ac:dyDescent="0.3">
      <c r="B46" s="5"/>
      <c r="C46" s="7"/>
      <c r="D46" s="7" t="s">
        <v>172</v>
      </c>
      <c r="E46" s="127">
        <v>2.4921774388762053E-3</v>
      </c>
      <c r="F46" s="127">
        <v>2.7285467137140649E-3</v>
      </c>
      <c r="G46" s="127">
        <v>3.2930516267381943E-3</v>
      </c>
      <c r="H46" s="127">
        <v>3.8437650449410212E-3</v>
      </c>
      <c r="I46" s="127">
        <v>4.3808518355159887E-3</v>
      </c>
      <c r="J46" s="127">
        <v>4.9095583282196091E-3</v>
      </c>
      <c r="K46" s="127">
        <v>5.4229737150402295E-3</v>
      </c>
      <c r="L46" s="83"/>
      <c r="M46" s="6"/>
    </row>
    <row r="47" spans="2:25" ht="13.8" thickBot="1" x14ac:dyDescent="0.3">
      <c r="B47" s="9"/>
      <c r="C47" s="10"/>
      <c r="D47" s="10"/>
      <c r="E47" s="10"/>
      <c r="F47" s="10"/>
      <c r="G47" s="10"/>
      <c r="H47" s="10"/>
      <c r="I47" s="10"/>
      <c r="J47" s="10"/>
      <c r="K47" s="10"/>
      <c r="L47" s="10"/>
      <c r="M47" s="11"/>
    </row>
    <row r="48" spans="2:25" x14ac:dyDescent="0.25">
      <c r="B48" s="80"/>
      <c r="C48" s="80"/>
      <c r="D48" s="80"/>
      <c r="E48" s="80"/>
      <c r="F48" s="80"/>
      <c r="G48" s="80"/>
      <c r="H48" s="80"/>
      <c r="I48" s="80"/>
      <c r="J48" s="80"/>
      <c r="K48" s="80"/>
      <c r="L48" s="80"/>
      <c r="M48" s="80"/>
    </row>
    <row r="49" spans="2:13" ht="13.8" thickBot="1" x14ac:dyDescent="0.3">
      <c r="B49" s="80"/>
      <c r="C49" s="80"/>
      <c r="D49" s="80"/>
      <c r="E49" s="80"/>
      <c r="F49" s="80"/>
      <c r="G49" s="80"/>
      <c r="H49" s="80"/>
      <c r="I49" s="80"/>
      <c r="J49" s="80"/>
      <c r="K49" s="80"/>
      <c r="L49" s="80"/>
      <c r="M49" s="80"/>
    </row>
    <row r="50" spans="2:13" x14ac:dyDescent="0.25">
      <c r="B50" s="2"/>
      <c r="C50" s="3"/>
      <c r="D50" s="3"/>
      <c r="E50" s="3"/>
      <c r="F50" s="3"/>
      <c r="G50" s="3"/>
      <c r="H50" s="3"/>
      <c r="I50" s="3"/>
      <c r="J50" s="3"/>
      <c r="K50" s="3"/>
      <c r="L50" s="3"/>
      <c r="M50" s="4"/>
    </row>
    <row r="51" spans="2:13" ht="15" customHeight="1" x14ac:dyDescent="0.25">
      <c r="B51" s="5"/>
      <c r="C51" s="131"/>
      <c r="D51" s="165"/>
      <c r="E51" s="304" t="s">
        <v>338</v>
      </c>
      <c r="F51" s="304"/>
      <c r="G51" s="304"/>
      <c r="H51" s="304"/>
      <c r="I51" s="304"/>
      <c r="J51" s="304"/>
      <c r="K51" s="304"/>
      <c r="L51" s="165"/>
      <c r="M51" s="6"/>
    </row>
    <row r="52" spans="2:13" x14ac:dyDescent="0.25">
      <c r="B52" s="5"/>
      <c r="C52" s="131"/>
      <c r="D52" s="111"/>
      <c r="E52" s="310" t="s">
        <v>190</v>
      </c>
      <c r="F52" s="310"/>
      <c r="G52" s="310"/>
      <c r="H52" s="310"/>
      <c r="I52" s="310"/>
      <c r="J52" s="310"/>
      <c r="K52" s="310"/>
      <c r="L52" s="111"/>
      <c r="M52" s="6"/>
    </row>
    <row r="53" spans="2:13" ht="33" customHeight="1" x14ac:dyDescent="0.25">
      <c r="B53" s="5"/>
      <c r="C53" s="155"/>
      <c r="D53" s="131"/>
      <c r="E53" s="293" t="s">
        <v>335</v>
      </c>
      <c r="F53" s="293"/>
      <c r="G53" s="293"/>
      <c r="H53" s="293"/>
      <c r="I53" s="293"/>
      <c r="J53" s="293"/>
      <c r="K53" s="293"/>
      <c r="L53" s="111"/>
      <c r="M53" s="6"/>
    </row>
    <row r="54" spans="2:13" x14ac:dyDescent="0.25">
      <c r="B54" s="5"/>
      <c r="C54" s="7"/>
      <c r="D54" s="7"/>
      <c r="E54" s="7"/>
      <c r="F54" s="7"/>
      <c r="G54" s="7"/>
      <c r="H54" s="7"/>
      <c r="I54" s="7"/>
      <c r="J54" s="7"/>
      <c r="K54" s="7"/>
      <c r="L54" s="7"/>
      <c r="M54" s="6"/>
    </row>
    <row r="55" spans="2:13" ht="13.8" thickBot="1" x14ac:dyDescent="0.3">
      <c r="B55" s="5"/>
      <c r="C55" s="8"/>
      <c r="D55" s="8" t="s">
        <v>1</v>
      </c>
      <c r="E55" s="8">
        <v>2015</v>
      </c>
      <c r="F55" s="8">
        <v>2016</v>
      </c>
      <c r="G55" s="8">
        <v>2017</v>
      </c>
      <c r="H55" s="8">
        <v>2018</v>
      </c>
      <c r="I55" s="8">
        <v>2019</v>
      </c>
      <c r="J55" s="8">
        <v>2020</v>
      </c>
      <c r="K55" s="8">
        <v>2021</v>
      </c>
      <c r="L55" s="83"/>
      <c r="M55" s="6"/>
    </row>
    <row r="56" spans="2:13" ht="13.8" thickBot="1" x14ac:dyDescent="0.3">
      <c r="B56" s="5"/>
      <c r="C56" s="7"/>
      <c r="D56" s="201" t="s">
        <v>50</v>
      </c>
      <c r="E56" s="127">
        <v>0.13348318657774297</v>
      </c>
      <c r="F56" s="127">
        <v>0.13902240842468386</v>
      </c>
      <c r="G56" s="127">
        <v>0.14471284843942081</v>
      </c>
      <c r="H56" s="127">
        <v>0.14890062292219236</v>
      </c>
      <c r="I56" s="127">
        <v>0.15292478862894146</v>
      </c>
      <c r="J56" s="127">
        <v>0.1543256745267067</v>
      </c>
      <c r="K56" s="127">
        <v>0.15585253437520324</v>
      </c>
      <c r="L56" s="83"/>
      <c r="M56" s="6"/>
    </row>
    <row r="57" spans="2:13" ht="13.8" thickBot="1" x14ac:dyDescent="0.3">
      <c r="B57" s="5"/>
      <c r="C57" s="7"/>
      <c r="D57" s="7" t="s">
        <v>10</v>
      </c>
      <c r="E57" s="127">
        <v>3.6377971792165467E-2</v>
      </c>
      <c r="F57" s="127">
        <v>3.7869405000799945E-2</v>
      </c>
      <c r="G57" s="127">
        <v>3.9372174822293861E-2</v>
      </c>
      <c r="H57" s="127">
        <v>4.0873108361733329E-2</v>
      </c>
      <c r="I57" s="127">
        <v>4.2379275696201188E-2</v>
      </c>
      <c r="J57" s="127">
        <v>4.3750572556657104E-2</v>
      </c>
      <c r="K57" s="127">
        <v>4.5226619654568104E-2</v>
      </c>
      <c r="L57" s="83"/>
      <c r="M57" s="6"/>
    </row>
    <row r="58" spans="2:13" ht="13.8" thickBot="1" x14ac:dyDescent="0.3">
      <c r="B58" s="5"/>
      <c r="C58" s="7"/>
      <c r="D58" s="7" t="s">
        <v>6</v>
      </c>
      <c r="E58" s="127">
        <v>6.8127845387559782E-2</v>
      </c>
      <c r="F58" s="127">
        <v>6.8210399945717232E-2</v>
      </c>
      <c r="G58" s="127">
        <v>6.8313997636500576E-2</v>
      </c>
      <c r="H58" s="127">
        <v>6.7872543133315824E-2</v>
      </c>
      <c r="I58" s="127">
        <v>6.7380532294017928E-2</v>
      </c>
      <c r="J58" s="127">
        <v>6.6458907880370802E-2</v>
      </c>
      <c r="K58" s="127">
        <v>6.5486080338404709E-2</v>
      </c>
      <c r="L58" s="83"/>
      <c r="M58" s="6"/>
    </row>
    <row r="59" spans="2:13" ht="13.8" thickBot="1" x14ac:dyDescent="0.3">
      <c r="B59" s="5"/>
      <c r="C59" s="7"/>
      <c r="D59" s="235" t="s">
        <v>171</v>
      </c>
      <c r="E59" s="127">
        <v>0.39469462667974725</v>
      </c>
      <c r="F59" s="127">
        <v>0.39522700118648851</v>
      </c>
      <c r="G59" s="127">
        <v>0.3955269237179308</v>
      </c>
      <c r="H59" s="127">
        <v>0.39791158723232117</v>
      </c>
      <c r="I59" s="127">
        <v>0.40035484655436415</v>
      </c>
      <c r="J59" s="127">
        <v>0.4047856523591245</v>
      </c>
      <c r="K59" s="127">
        <v>0.40877326606124847</v>
      </c>
      <c r="L59" s="83"/>
      <c r="M59" s="6"/>
    </row>
    <row r="60" spans="2:13" ht="13.8" thickBot="1" x14ac:dyDescent="0.3">
      <c r="B60" s="5"/>
      <c r="C60" s="7"/>
      <c r="D60" s="235" t="s">
        <v>110</v>
      </c>
      <c r="E60" s="127">
        <v>0.36099522751460345</v>
      </c>
      <c r="F60" s="127">
        <v>0.35253317464674083</v>
      </c>
      <c r="G60" s="127">
        <v>0.34407388646340969</v>
      </c>
      <c r="H60" s="127">
        <v>0.33558037966943888</v>
      </c>
      <c r="I60" s="127">
        <v>0.32717394365883046</v>
      </c>
      <c r="J60" s="127">
        <v>0.32016008022778875</v>
      </c>
      <c r="K60" s="127">
        <v>0.313188019854379</v>
      </c>
      <c r="L60" s="83"/>
      <c r="M60" s="6"/>
    </row>
    <row r="61" spans="2:13" ht="13.8" thickBot="1" x14ac:dyDescent="0.3">
      <c r="B61" s="5"/>
      <c r="C61" s="7"/>
      <c r="D61" s="7" t="s">
        <v>7</v>
      </c>
      <c r="E61" s="127">
        <v>3.8289646093044639E-3</v>
      </c>
      <c r="F61" s="127">
        <v>3.8114985423456319E-3</v>
      </c>
      <c r="G61" s="127">
        <v>3.7963523415650655E-3</v>
      </c>
      <c r="H61" s="127">
        <v>3.7858890699212495E-3</v>
      </c>
      <c r="I61" s="127">
        <v>3.7761291486184145E-3</v>
      </c>
      <c r="J61" s="127">
        <v>3.7860175007732658E-3</v>
      </c>
      <c r="K61" s="127">
        <v>3.7872024203478905E-3</v>
      </c>
      <c r="L61" s="83"/>
      <c r="M61" s="6"/>
    </row>
    <row r="62" spans="2:13" ht="13.8" thickBot="1" x14ac:dyDescent="0.3">
      <c r="B62" s="5"/>
      <c r="C62" s="7"/>
      <c r="D62" s="7" t="s">
        <v>172</v>
      </c>
      <c r="E62" s="127">
        <v>2.4921774388762053E-3</v>
      </c>
      <c r="F62" s="127">
        <v>3.326112253223921E-3</v>
      </c>
      <c r="G62" s="127">
        <v>4.2038165788792414E-3</v>
      </c>
      <c r="H62" s="127">
        <v>5.0758696110771266E-3</v>
      </c>
      <c r="I62" s="127">
        <v>6.0104840190264523E-3</v>
      </c>
      <c r="J62" s="127">
        <v>6.7330949485788104E-3</v>
      </c>
      <c r="K62" s="127">
        <v>7.6862772958487379E-3</v>
      </c>
      <c r="L62" s="83"/>
      <c r="M62" s="6"/>
    </row>
    <row r="63" spans="2:13" ht="13.8" thickBot="1" x14ac:dyDescent="0.3">
      <c r="B63" s="9"/>
      <c r="C63" s="10"/>
      <c r="D63" s="10"/>
      <c r="E63" s="10"/>
      <c r="F63" s="10"/>
      <c r="G63" s="10"/>
      <c r="H63" s="10"/>
      <c r="I63" s="10"/>
      <c r="J63" s="10"/>
      <c r="K63" s="10"/>
      <c r="L63" s="10"/>
      <c r="M63" s="11"/>
    </row>
    <row r="64" spans="2:13" x14ac:dyDescent="0.25">
      <c r="B64" s="80"/>
      <c r="C64" s="80"/>
      <c r="D64" s="80"/>
      <c r="E64" s="80"/>
      <c r="F64" s="80"/>
      <c r="G64" s="80"/>
      <c r="H64" s="80"/>
      <c r="I64" s="80"/>
      <c r="J64" s="80"/>
      <c r="K64" s="80"/>
      <c r="L64" s="80"/>
      <c r="M64" s="80"/>
    </row>
    <row r="65" spans="2:25" ht="13.8" thickBot="1" x14ac:dyDescent="0.3">
      <c r="B65" s="80"/>
      <c r="C65" s="80"/>
      <c r="D65" s="36"/>
      <c r="E65" s="80"/>
      <c r="F65" s="80"/>
      <c r="G65" s="80"/>
      <c r="H65" s="80"/>
      <c r="I65" s="80"/>
      <c r="J65" s="80"/>
      <c r="K65" s="80"/>
      <c r="L65" s="80"/>
      <c r="M65" s="80"/>
    </row>
    <row r="66" spans="2:25" x14ac:dyDescent="0.25">
      <c r="B66" s="2"/>
      <c r="C66" s="3"/>
      <c r="D66" s="3"/>
      <c r="E66" s="3"/>
      <c r="F66" s="3"/>
      <c r="G66" s="3"/>
      <c r="H66" s="3"/>
      <c r="I66" s="3"/>
      <c r="J66" s="3"/>
      <c r="K66" s="3"/>
      <c r="L66" s="3"/>
      <c r="M66" s="4"/>
      <c r="O66" s="126" t="s">
        <v>319</v>
      </c>
      <c r="Y66" s="126" t="s">
        <v>340</v>
      </c>
    </row>
    <row r="67" spans="2:25" ht="15" customHeight="1" x14ac:dyDescent="0.25">
      <c r="B67" s="5"/>
      <c r="C67" s="131"/>
      <c r="D67" s="165"/>
      <c r="E67" s="304" t="s">
        <v>309</v>
      </c>
      <c r="F67" s="304"/>
      <c r="G67" s="304"/>
      <c r="H67" s="304"/>
      <c r="I67" s="304"/>
      <c r="J67" s="304"/>
      <c r="K67" s="304"/>
      <c r="L67" s="165"/>
      <c r="M67" s="6"/>
      <c r="O67" s="126" t="s">
        <v>176</v>
      </c>
      <c r="Y67" s="126" t="s">
        <v>176</v>
      </c>
    </row>
    <row r="68" spans="2:25" x14ac:dyDescent="0.25">
      <c r="B68" s="5"/>
      <c r="C68" s="131"/>
      <c r="D68" s="111"/>
      <c r="E68" s="310" t="s">
        <v>176</v>
      </c>
      <c r="F68" s="310"/>
      <c r="G68" s="310"/>
      <c r="H68" s="310"/>
      <c r="I68" s="310"/>
      <c r="J68" s="310"/>
      <c r="K68" s="310"/>
      <c r="L68" s="111"/>
      <c r="M68" s="6"/>
    </row>
    <row r="69" spans="2:25" ht="32.25" customHeight="1" x14ac:dyDescent="0.25">
      <c r="B69" s="5"/>
      <c r="C69" s="155"/>
      <c r="D69" s="131"/>
      <c r="E69" s="293" t="s">
        <v>221</v>
      </c>
      <c r="F69" s="293"/>
      <c r="G69" s="293"/>
      <c r="H69" s="293"/>
      <c r="I69" s="293"/>
      <c r="J69" s="293"/>
      <c r="K69" s="293"/>
      <c r="L69" s="111"/>
      <c r="M69" s="6"/>
    </row>
    <row r="70" spans="2:25" x14ac:dyDescent="0.25">
      <c r="B70" s="5"/>
      <c r="C70" s="7"/>
      <c r="D70" s="7"/>
      <c r="E70" s="7"/>
      <c r="F70" s="7"/>
      <c r="G70" s="7"/>
      <c r="H70" s="7"/>
      <c r="I70" s="7"/>
      <c r="J70" s="7"/>
      <c r="K70" s="7"/>
      <c r="L70" s="7"/>
      <c r="M70" s="6"/>
    </row>
    <row r="71" spans="2:25" ht="13.8" thickBot="1" x14ac:dyDescent="0.3">
      <c r="B71" s="5"/>
      <c r="C71" s="8"/>
      <c r="D71" s="8" t="s">
        <v>1</v>
      </c>
      <c r="E71" s="8">
        <v>2015</v>
      </c>
      <c r="F71" s="8">
        <v>2016</v>
      </c>
      <c r="G71" s="8">
        <v>2017</v>
      </c>
      <c r="H71" s="8">
        <v>2018</v>
      </c>
      <c r="I71" s="8">
        <v>2019</v>
      </c>
      <c r="J71" s="8">
        <v>2020</v>
      </c>
      <c r="K71" s="8">
        <v>2021</v>
      </c>
      <c r="L71" s="83"/>
      <c r="M71" s="6"/>
    </row>
    <row r="72" spans="2:25" ht="13.8" thickBot="1" x14ac:dyDescent="0.3">
      <c r="B72" s="5"/>
      <c r="C72" s="7"/>
      <c r="D72" s="201" t="s">
        <v>50</v>
      </c>
      <c r="E72" s="68">
        <v>557.6330331272419</v>
      </c>
      <c r="F72" s="68">
        <v>584.93175090696411</v>
      </c>
      <c r="G72" s="68">
        <v>614.90035446933155</v>
      </c>
      <c r="H72" s="68">
        <v>645.66080967192738</v>
      </c>
      <c r="I72" s="68">
        <v>681.10031720617224</v>
      </c>
      <c r="J72" s="68">
        <v>727.1321452171926</v>
      </c>
      <c r="K72" s="68">
        <v>771.25935664023598</v>
      </c>
      <c r="L72" s="83"/>
      <c r="M72" s="6"/>
    </row>
    <row r="73" spans="2:25" ht="13.8" thickBot="1" x14ac:dyDescent="0.3">
      <c r="B73" s="5"/>
      <c r="C73" s="7"/>
      <c r="D73" s="7" t="s">
        <v>10</v>
      </c>
      <c r="E73" s="68">
        <v>137.16124689667191</v>
      </c>
      <c r="F73" s="68">
        <v>156.88424605143317</v>
      </c>
      <c r="G73" s="68">
        <v>181.98870522364743</v>
      </c>
      <c r="H73" s="68">
        <v>210.92144833663423</v>
      </c>
      <c r="I73" s="68">
        <v>239.61487187393618</v>
      </c>
      <c r="J73" s="68">
        <v>273.50312198168058</v>
      </c>
      <c r="K73" s="68">
        <v>306.82199147593104</v>
      </c>
      <c r="L73" s="83"/>
      <c r="M73" s="6"/>
    </row>
    <row r="74" spans="2:25" ht="13.8" thickBot="1" x14ac:dyDescent="0.3">
      <c r="B74" s="5"/>
      <c r="C74" s="7"/>
      <c r="D74" s="7" t="s">
        <v>6</v>
      </c>
      <c r="E74" s="68">
        <v>432.91958854670224</v>
      </c>
      <c r="F74" s="68">
        <v>409.06421381195565</v>
      </c>
      <c r="G74" s="68">
        <v>384.67147063855367</v>
      </c>
      <c r="H74" s="68">
        <v>359.70861675436913</v>
      </c>
      <c r="I74" s="68">
        <v>334.19359129662092</v>
      </c>
      <c r="J74" s="68">
        <v>308.11967316099651</v>
      </c>
      <c r="K74" s="68">
        <v>281.33908013808548</v>
      </c>
      <c r="L74" s="83"/>
      <c r="M74" s="6"/>
    </row>
    <row r="75" spans="2:25" ht="13.8" thickBot="1" x14ac:dyDescent="0.3">
      <c r="B75" s="5"/>
      <c r="C75" s="7"/>
      <c r="D75" s="235" t="s">
        <v>171</v>
      </c>
      <c r="E75" s="68">
        <v>132.35770429589914</v>
      </c>
      <c r="F75" s="68">
        <v>133.32696204241736</v>
      </c>
      <c r="G75" s="68">
        <v>134.23795957646786</v>
      </c>
      <c r="H75" s="68">
        <v>135.96962604377779</v>
      </c>
      <c r="I75" s="68">
        <v>137.85178146792131</v>
      </c>
      <c r="J75" s="68">
        <v>140.36397989022686</v>
      </c>
      <c r="K75" s="68">
        <v>142.65655369323406</v>
      </c>
      <c r="L75" s="83"/>
      <c r="M75" s="6"/>
    </row>
    <row r="76" spans="2:25" ht="13.8" thickBot="1" x14ac:dyDescent="0.3">
      <c r="B76" s="5"/>
      <c r="C76" s="7"/>
      <c r="D76" s="235" t="s">
        <v>110</v>
      </c>
      <c r="E76" s="68">
        <v>964.59879836811615</v>
      </c>
      <c r="F76" s="68">
        <v>955.00351436066069</v>
      </c>
      <c r="G76" s="68">
        <v>939.17487481445414</v>
      </c>
      <c r="H76" s="68">
        <v>914.07421760689817</v>
      </c>
      <c r="I76" s="68">
        <v>886.15147415076149</v>
      </c>
      <c r="J76" s="68">
        <v>838.51046870276184</v>
      </c>
      <c r="K76" s="68">
        <v>793.92499901613473</v>
      </c>
      <c r="L76" s="83"/>
      <c r="M76" s="6"/>
    </row>
    <row r="77" spans="2:25" ht="13.8" thickBot="1" x14ac:dyDescent="0.3">
      <c r="B77" s="5"/>
      <c r="C77" s="7"/>
      <c r="D77" s="7" t="s">
        <v>7</v>
      </c>
      <c r="E77" s="68">
        <v>16.023779443025393</v>
      </c>
      <c r="F77" s="68">
        <v>15.249663976623909</v>
      </c>
      <c r="G77" s="68">
        <v>15.796403317655612</v>
      </c>
      <c r="H77" s="68">
        <v>16.341517531084047</v>
      </c>
      <c r="I77" s="68">
        <v>16.877578041326952</v>
      </c>
      <c r="J77" s="68">
        <v>17.435268966043068</v>
      </c>
      <c r="K77" s="68">
        <v>17.964895251723483</v>
      </c>
      <c r="L77" s="83"/>
      <c r="M77" s="6"/>
    </row>
    <row r="78" spans="2:25" ht="13.8" thickBot="1" x14ac:dyDescent="0.3">
      <c r="B78" s="5"/>
      <c r="C78" s="7"/>
      <c r="D78" s="7" t="s">
        <v>172</v>
      </c>
      <c r="E78" s="68">
        <v>6.4659966894855145</v>
      </c>
      <c r="F78" s="68">
        <v>6.3666814488228134</v>
      </c>
      <c r="G78" s="68">
        <v>7.1077083784134159</v>
      </c>
      <c r="H78" s="68">
        <v>7.8384708008042985</v>
      </c>
      <c r="I78" s="68">
        <v>8.4959015627835122</v>
      </c>
      <c r="J78" s="68">
        <v>9.3478996652036876</v>
      </c>
      <c r="K78" s="68">
        <v>9.9649519770051906</v>
      </c>
      <c r="L78" s="83"/>
      <c r="M78" s="6"/>
    </row>
    <row r="79" spans="2:25" ht="13.8" thickBot="1" x14ac:dyDescent="0.3">
      <c r="B79" s="9"/>
      <c r="C79" s="10"/>
      <c r="D79" s="10"/>
      <c r="E79" s="10"/>
      <c r="F79" s="10"/>
      <c r="G79" s="10"/>
      <c r="H79" s="10"/>
      <c r="I79" s="10"/>
      <c r="J79" s="10"/>
      <c r="K79" s="10"/>
      <c r="L79" s="10"/>
      <c r="M79" s="11"/>
    </row>
    <row r="80" spans="2:25" x14ac:dyDescent="0.25">
      <c r="B80" s="80"/>
      <c r="C80" s="80"/>
      <c r="D80" s="80"/>
      <c r="E80" s="80"/>
      <c r="F80" s="80"/>
      <c r="G80" s="80"/>
      <c r="H80" s="80"/>
      <c r="I80" s="80"/>
      <c r="J80" s="80"/>
      <c r="K80" s="80"/>
      <c r="L80" s="80"/>
      <c r="M80" s="80"/>
    </row>
    <row r="81" spans="2:13" ht="13.8" thickBot="1" x14ac:dyDescent="0.3">
      <c r="B81" s="80"/>
      <c r="C81" s="80"/>
      <c r="D81" s="36"/>
      <c r="E81" s="80"/>
      <c r="F81" s="80"/>
      <c r="G81" s="80"/>
      <c r="H81" s="80"/>
      <c r="I81" s="80"/>
      <c r="J81" s="80"/>
      <c r="K81" s="80"/>
      <c r="L81" s="80"/>
      <c r="M81" s="80"/>
    </row>
    <row r="82" spans="2:13" x14ac:dyDescent="0.25">
      <c r="B82" s="2"/>
      <c r="C82" s="3"/>
      <c r="D82" s="3"/>
      <c r="E82" s="3"/>
      <c r="F82" s="3"/>
      <c r="G82" s="3"/>
      <c r="H82" s="3"/>
      <c r="I82" s="3"/>
      <c r="J82" s="3"/>
      <c r="K82" s="3"/>
      <c r="L82" s="3"/>
      <c r="M82" s="4"/>
    </row>
    <row r="83" spans="2:13" ht="33" customHeight="1" x14ac:dyDescent="0.25">
      <c r="B83" s="5"/>
      <c r="C83" s="131"/>
      <c r="D83" s="165"/>
      <c r="E83" s="304" t="s">
        <v>337</v>
      </c>
      <c r="F83" s="304"/>
      <c r="G83" s="304"/>
      <c r="H83" s="304"/>
      <c r="I83" s="304"/>
      <c r="J83" s="304"/>
      <c r="K83" s="304"/>
      <c r="L83" s="165"/>
      <c r="M83" s="6"/>
    </row>
    <row r="84" spans="2:13" ht="15" customHeight="1" x14ac:dyDescent="0.25">
      <c r="B84" s="5"/>
      <c r="C84" s="131"/>
      <c r="D84" s="111"/>
      <c r="E84" s="310" t="s">
        <v>176</v>
      </c>
      <c r="F84" s="310"/>
      <c r="G84" s="310"/>
      <c r="H84" s="310"/>
      <c r="I84" s="310"/>
      <c r="J84" s="310"/>
      <c r="K84" s="310"/>
      <c r="L84" s="111"/>
      <c r="M84" s="6"/>
    </row>
    <row r="85" spans="2:13" ht="32.25" customHeight="1" x14ac:dyDescent="0.25">
      <c r="B85" s="5"/>
      <c r="C85" s="155"/>
      <c r="D85" s="111"/>
      <c r="E85" s="293" t="s">
        <v>336</v>
      </c>
      <c r="F85" s="293"/>
      <c r="G85" s="293"/>
      <c r="H85" s="293"/>
      <c r="I85" s="293"/>
      <c r="J85" s="293"/>
      <c r="K85" s="293"/>
      <c r="L85" s="111"/>
      <c r="M85" s="6"/>
    </row>
    <row r="86" spans="2:13" x14ac:dyDescent="0.25">
      <c r="B86" s="5"/>
      <c r="C86" s="7"/>
      <c r="D86" s="7"/>
      <c r="E86" s="7"/>
      <c r="F86" s="7"/>
      <c r="G86" s="7"/>
      <c r="H86" s="7"/>
      <c r="I86" s="7"/>
      <c r="J86" s="7"/>
      <c r="K86" s="7"/>
      <c r="L86" s="7"/>
      <c r="M86" s="6"/>
    </row>
    <row r="87" spans="2:13" ht="13.8" thickBot="1" x14ac:dyDescent="0.3">
      <c r="B87" s="5"/>
      <c r="C87" s="8"/>
      <c r="D87" s="8" t="s">
        <v>1</v>
      </c>
      <c r="E87" s="8">
        <v>2015</v>
      </c>
      <c r="F87" s="8">
        <v>2016</v>
      </c>
      <c r="G87" s="8">
        <v>2017</v>
      </c>
      <c r="H87" s="8">
        <v>2018</v>
      </c>
      <c r="I87" s="8">
        <v>2019</v>
      </c>
      <c r="J87" s="8">
        <v>2020</v>
      </c>
      <c r="K87" s="8">
        <v>2021</v>
      </c>
      <c r="L87" s="83"/>
      <c r="M87" s="6"/>
    </row>
    <row r="88" spans="2:13" ht="13.8" thickBot="1" x14ac:dyDescent="0.3">
      <c r="B88" s="5"/>
      <c r="C88" s="7"/>
      <c r="D88" s="201" t="s">
        <v>50</v>
      </c>
      <c r="E88" s="68">
        <v>557.6330331272419</v>
      </c>
      <c r="F88" s="68">
        <v>584.1558161689926</v>
      </c>
      <c r="G88" s="68">
        <v>611.95889295892937</v>
      </c>
      <c r="H88" s="68">
        <v>633.85586215182786</v>
      </c>
      <c r="I88" s="68">
        <v>655.53245027876517</v>
      </c>
      <c r="J88" s="68">
        <v>666.03450268904714</v>
      </c>
      <c r="K88" s="68">
        <v>676.87016332851556</v>
      </c>
      <c r="L88" s="83"/>
      <c r="M88" s="6"/>
    </row>
    <row r="89" spans="2:13" ht="13.8" thickBot="1" x14ac:dyDescent="0.3">
      <c r="B89" s="5"/>
      <c r="C89" s="7"/>
      <c r="D89" s="7" t="s">
        <v>10</v>
      </c>
      <c r="E89" s="68">
        <v>137.16124689667191</v>
      </c>
      <c r="F89" s="68">
        <v>143.17535842334706</v>
      </c>
      <c r="G89" s="68">
        <v>149.34275631712916</v>
      </c>
      <c r="H89" s="68">
        <v>155.70428903139646</v>
      </c>
      <c r="I89" s="68">
        <v>162.17054170997898</v>
      </c>
      <c r="J89" s="68">
        <v>168.48518774182486</v>
      </c>
      <c r="K89" s="68">
        <v>175.03962876106911</v>
      </c>
      <c r="L89" s="83"/>
      <c r="M89" s="6"/>
    </row>
    <row r="90" spans="2:13" ht="13.8" thickBot="1" x14ac:dyDescent="0.3">
      <c r="B90" s="5"/>
      <c r="C90" s="7"/>
      <c r="D90" s="7" t="s">
        <v>6</v>
      </c>
      <c r="E90" s="68">
        <v>432.91958854670224</v>
      </c>
      <c r="F90" s="68">
        <v>437.93027361083256</v>
      </c>
      <c r="G90" s="68">
        <v>443.38616939110017</v>
      </c>
      <c r="H90" s="68">
        <v>445.49221968128251</v>
      </c>
      <c r="I90" s="68">
        <v>447.42155510625361</v>
      </c>
      <c r="J90" s="68">
        <v>445.9549978483812</v>
      </c>
      <c r="K90" s="68">
        <v>444.4005217104642</v>
      </c>
      <c r="L90" s="83"/>
      <c r="M90" s="6"/>
    </row>
    <row r="91" spans="2:13" ht="13.8" thickBot="1" x14ac:dyDescent="0.3">
      <c r="B91" s="5"/>
      <c r="C91" s="7"/>
      <c r="D91" s="235" t="s">
        <v>171</v>
      </c>
      <c r="E91" s="68">
        <v>132.35770429589914</v>
      </c>
      <c r="F91" s="68">
        <v>133.55910874939732</v>
      </c>
      <c r="G91" s="68">
        <v>134.75795860763893</v>
      </c>
      <c r="H91" s="68">
        <v>136.77437587505338</v>
      </c>
      <c r="I91" s="68">
        <v>138.88233757598749</v>
      </c>
      <c r="J91" s="68">
        <v>141.65460011176947</v>
      </c>
      <c r="K91" s="68">
        <v>144.38047322509766</v>
      </c>
      <c r="L91" s="83"/>
      <c r="M91" s="6"/>
    </row>
    <row r="92" spans="2:13" ht="13.8" thickBot="1" x14ac:dyDescent="0.3">
      <c r="B92" s="5"/>
      <c r="C92" s="7"/>
      <c r="D92" s="235" t="s">
        <v>110</v>
      </c>
      <c r="E92" s="68">
        <v>964.59879836811615</v>
      </c>
      <c r="F92" s="68">
        <v>951.61239061398055</v>
      </c>
      <c r="G92" s="68">
        <v>943.33003777898011</v>
      </c>
      <c r="H92" s="68">
        <v>941.52404240610201</v>
      </c>
      <c r="I92" s="68">
        <v>942.09348643605176</v>
      </c>
      <c r="J92" s="68">
        <v>961.79306673334906</v>
      </c>
      <c r="K92" s="68">
        <v>980.23885775767769</v>
      </c>
      <c r="L92" s="83"/>
      <c r="M92" s="6"/>
    </row>
    <row r="93" spans="2:13" ht="13.8" thickBot="1" x14ac:dyDescent="0.3">
      <c r="B93" s="5"/>
      <c r="C93" s="7"/>
      <c r="D93" s="7" t="s">
        <v>7</v>
      </c>
      <c r="E93" s="68">
        <v>16.023779443025393</v>
      </c>
      <c r="F93" s="68">
        <v>16.005865637152183</v>
      </c>
      <c r="G93" s="68">
        <v>16.005746505881557</v>
      </c>
      <c r="H93" s="68">
        <v>16.03449529376023</v>
      </c>
      <c r="I93" s="68">
        <v>16.073039619780769</v>
      </c>
      <c r="J93" s="68">
        <v>16.182128634494212</v>
      </c>
      <c r="K93" s="68">
        <v>16.269417899689945</v>
      </c>
      <c r="L93" s="83"/>
      <c r="M93" s="6"/>
    </row>
    <row r="94" spans="2:13" ht="13.8" thickBot="1" x14ac:dyDescent="0.3">
      <c r="B94" s="5"/>
      <c r="C94" s="7"/>
      <c r="D94" s="7" t="s">
        <v>172</v>
      </c>
      <c r="E94" s="68">
        <v>6.4659966894855145</v>
      </c>
      <c r="F94" s="68">
        <v>7.9533432376178501</v>
      </c>
      <c r="G94" s="68">
        <v>9.5469207646220866</v>
      </c>
      <c r="H94" s="68">
        <v>11.166794797612251</v>
      </c>
      <c r="I94" s="68">
        <v>12.933542236995997</v>
      </c>
      <c r="J94" s="68">
        <v>14.357566249994733</v>
      </c>
      <c r="K94" s="68">
        <v>16.232689947041191</v>
      </c>
      <c r="L94" s="83"/>
      <c r="M94" s="6"/>
    </row>
    <row r="95" spans="2:13" ht="13.8" thickBot="1" x14ac:dyDescent="0.3">
      <c r="B95" s="9"/>
      <c r="C95" s="10"/>
      <c r="D95" s="10"/>
      <c r="E95" s="10"/>
      <c r="F95" s="10"/>
      <c r="G95" s="10"/>
      <c r="H95" s="10"/>
      <c r="I95" s="10"/>
      <c r="J95" s="10"/>
      <c r="K95" s="10"/>
      <c r="L95" s="10"/>
      <c r="M95" s="11"/>
    </row>
    <row r="96" spans="2:13" x14ac:dyDescent="0.25">
      <c r="B96" s="80"/>
      <c r="C96" s="80"/>
      <c r="D96" s="80"/>
      <c r="E96" s="80"/>
      <c r="F96" s="80"/>
      <c r="G96" s="80"/>
      <c r="H96" s="80"/>
      <c r="I96" s="80"/>
      <c r="J96" s="80"/>
      <c r="K96" s="80"/>
      <c r="L96" s="80"/>
      <c r="M96" s="80"/>
    </row>
    <row r="97" spans="2:13" ht="13.8" thickBot="1" x14ac:dyDescent="0.3">
      <c r="B97" s="80"/>
      <c r="C97" s="80"/>
      <c r="D97" s="80"/>
      <c r="E97" s="80"/>
      <c r="F97" s="80"/>
      <c r="G97" s="80"/>
      <c r="H97" s="80"/>
      <c r="I97" s="80"/>
      <c r="J97" s="80"/>
      <c r="K97" s="80"/>
      <c r="L97" s="80"/>
      <c r="M97" s="80"/>
    </row>
    <row r="98" spans="2:13" x14ac:dyDescent="0.25">
      <c r="B98" s="2"/>
      <c r="C98" s="3"/>
      <c r="D98" s="3"/>
      <c r="E98" s="3"/>
      <c r="F98" s="3"/>
      <c r="G98" s="3"/>
      <c r="H98" s="3"/>
      <c r="I98" s="3"/>
      <c r="J98" s="3"/>
      <c r="K98" s="3"/>
      <c r="L98" s="3"/>
      <c r="M98" s="4"/>
    </row>
    <row r="99" spans="2:13" ht="15" customHeight="1" x14ac:dyDescent="0.25">
      <c r="B99" s="5"/>
      <c r="C99" s="131"/>
      <c r="D99" s="165"/>
      <c r="E99" s="304" t="s">
        <v>271</v>
      </c>
      <c r="F99" s="304"/>
      <c r="G99" s="304"/>
      <c r="H99" s="304"/>
      <c r="I99" s="304"/>
      <c r="J99" s="304"/>
      <c r="K99" s="304"/>
      <c r="L99" s="165"/>
      <c r="M99" s="6"/>
    </row>
    <row r="100" spans="2:13" ht="12.75" customHeight="1" x14ac:dyDescent="0.25">
      <c r="B100" s="5"/>
      <c r="C100" s="131"/>
      <c r="D100" s="111"/>
      <c r="E100" s="310" t="s">
        <v>240</v>
      </c>
      <c r="F100" s="310"/>
      <c r="G100" s="310"/>
      <c r="H100" s="310"/>
      <c r="I100" s="310"/>
      <c r="J100" s="310"/>
      <c r="K100" s="310"/>
      <c r="L100" s="111"/>
      <c r="M100" s="6"/>
    </row>
    <row r="101" spans="2:13" ht="33" customHeight="1" x14ac:dyDescent="0.25">
      <c r="B101" s="5"/>
      <c r="C101" s="155"/>
      <c r="D101" s="131"/>
      <c r="E101" s="293" t="s">
        <v>223</v>
      </c>
      <c r="F101" s="293"/>
      <c r="G101" s="293"/>
      <c r="H101" s="293"/>
      <c r="I101" s="293"/>
      <c r="J101" s="293"/>
      <c r="K101" s="293"/>
      <c r="L101" s="111"/>
      <c r="M101" s="6"/>
    </row>
    <row r="102" spans="2:13" x14ac:dyDescent="0.25">
      <c r="B102" s="5"/>
      <c r="C102" s="7"/>
      <c r="D102" s="7"/>
      <c r="E102" s="7"/>
      <c r="F102" s="7"/>
      <c r="G102" s="7"/>
      <c r="H102" s="7"/>
      <c r="I102" s="7"/>
      <c r="J102" s="7"/>
      <c r="K102" s="7"/>
      <c r="L102" s="7"/>
      <c r="M102" s="6"/>
    </row>
    <row r="103" spans="2:13" ht="13.8" thickBot="1" x14ac:dyDescent="0.3">
      <c r="B103" s="5"/>
      <c r="C103" s="8" t="s">
        <v>11</v>
      </c>
      <c r="D103" s="8" t="s">
        <v>0</v>
      </c>
      <c r="E103" s="8">
        <v>2015</v>
      </c>
      <c r="F103" s="8">
        <v>2016</v>
      </c>
      <c r="G103" s="8">
        <v>2017</v>
      </c>
      <c r="H103" s="8">
        <v>2018</v>
      </c>
      <c r="I103" s="8">
        <v>2019</v>
      </c>
      <c r="J103" s="8">
        <v>2020</v>
      </c>
      <c r="K103" s="8">
        <v>2021</v>
      </c>
      <c r="L103" s="8"/>
      <c r="M103" s="6"/>
    </row>
    <row r="104" spans="2:13" ht="13.8" thickBot="1" x14ac:dyDescent="0.3">
      <c r="B104" s="5"/>
      <c r="C104" s="7" t="s">
        <v>12</v>
      </c>
      <c r="D104" s="7" t="s">
        <v>66</v>
      </c>
      <c r="E104" s="68">
        <v>6872.3555919923201</v>
      </c>
      <c r="F104" s="68">
        <v>6821.0310365027553</v>
      </c>
      <c r="G104" s="68">
        <v>6759.2846491723949</v>
      </c>
      <c r="H104" s="68">
        <v>6693.7008124388958</v>
      </c>
      <c r="I104" s="68">
        <v>6629.4779045540708</v>
      </c>
      <c r="J104" s="68">
        <v>6545.2125725826554</v>
      </c>
      <c r="K104" s="68">
        <v>6468.661618530321</v>
      </c>
      <c r="L104" s="7"/>
      <c r="M104" s="6"/>
    </row>
    <row r="105" spans="2:13" ht="13.8" thickBot="1" x14ac:dyDescent="0.3">
      <c r="B105" s="5"/>
      <c r="C105" s="7" t="s">
        <v>12</v>
      </c>
      <c r="D105" s="7" t="s">
        <v>165</v>
      </c>
      <c r="E105" s="68">
        <v>6872.3555919923201</v>
      </c>
      <c r="F105" s="68">
        <v>6874.6650118588013</v>
      </c>
      <c r="G105" s="68">
        <v>6879.6815374953403</v>
      </c>
      <c r="H105" s="68">
        <v>6889.6359037808616</v>
      </c>
      <c r="I105" s="68">
        <v>6899.9411837374564</v>
      </c>
      <c r="J105" s="68">
        <v>6923.4103072841517</v>
      </c>
      <c r="K105" s="68">
        <v>6943.5481670469935</v>
      </c>
      <c r="L105" s="7"/>
      <c r="M105" s="6"/>
    </row>
    <row r="106" spans="2:13" ht="13.8" thickBot="1" x14ac:dyDescent="0.3">
      <c r="B106" s="5"/>
      <c r="C106" s="7" t="s">
        <v>13</v>
      </c>
      <c r="D106" s="7" t="s">
        <v>66</v>
      </c>
      <c r="E106" s="68">
        <v>4567.3872900256538</v>
      </c>
      <c r="F106" s="68">
        <v>4512.9464397017591</v>
      </c>
      <c r="G106" s="68">
        <v>4455.9627667694322</v>
      </c>
      <c r="H106" s="68">
        <v>4399.3318713150575</v>
      </c>
      <c r="I106" s="68">
        <v>4345.1376140800858</v>
      </c>
      <c r="J106" s="68">
        <v>4294.6034038033813</v>
      </c>
      <c r="K106" s="68">
        <v>4241.9078927050105</v>
      </c>
      <c r="L106" s="7"/>
      <c r="M106" s="6"/>
    </row>
    <row r="107" spans="2:13" ht="13.8" thickBot="1" x14ac:dyDescent="0.3">
      <c r="B107" s="5"/>
      <c r="C107" s="7" t="s">
        <v>13</v>
      </c>
      <c r="D107" s="7" t="s">
        <v>165</v>
      </c>
      <c r="E107" s="68">
        <v>4567.3872900256538</v>
      </c>
      <c r="F107" s="68">
        <v>4531.5629413323695</v>
      </c>
      <c r="G107" s="68">
        <v>4496.6275918652764</v>
      </c>
      <c r="H107" s="68">
        <v>4464.1109822815088</v>
      </c>
      <c r="I107" s="68">
        <v>4431.0965020124368</v>
      </c>
      <c r="J107" s="68">
        <v>4407.6578084520206</v>
      </c>
      <c r="K107" s="68">
        <v>4377.7230822892798</v>
      </c>
      <c r="L107" s="7"/>
      <c r="M107" s="6"/>
    </row>
    <row r="108" spans="2:13" ht="13.8" thickBot="1" x14ac:dyDescent="0.3">
      <c r="B108" s="5"/>
      <c r="C108" s="7" t="s">
        <v>14</v>
      </c>
      <c r="D108" s="7" t="s">
        <v>66</v>
      </c>
      <c r="E108" s="68">
        <v>7246.7396706278078</v>
      </c>
      <c r="F108" s="68">
        <v>7105.9102863984954</v>
      </c>
      <c r="G108" s="68">
        <v>6962.4693740528901</v>
      </c>
      <c r="H108" s="68">
        <v>6821.2311777013847</v>
      </c>
      <c r="I108" s="68">
        <v>6685.6264599386177</v>
      </c>
      <c r="J108" s="68">
        <v>6540.6734949440815</v>
      </c>
      <c r="K108" s="68">
        <v>6401.9994303411859</v>
      </c>
      <c r="L108" s="7"/>
      <c r="M108" s="6"/>
    </row>
    <row r="109" spans="2:13" ht="13.8" thickBot="1" x14ac:dyDescent="0.3">
      <c r="B109" s="5"/>
      <c r="C109" s="7" t="s">
        <v>14</v>
      </c>
      <c r="D109" s="7" t="s">
        <v>165</v>
      </c>
      <c r="E109" s="68">
        <v>7246.7396706278078</v>
      </c>
      <c r="F109" s="68">
        <v>7241.6657681449224</v>
      </c>
      <c r="G109" s="68">
        <v>7235.1101147538629</v>
      </c>
      <c r="H109" s="68">
        <v>7222.7281053458337</v>
      </c>
      <c r="I109" s="68">
        <v>7212.6078413109826</v>
      </c>
      <c r="J109" s="68">
        <v>7206.0709011854242</v>
      </c>
      <c r="K109" s="68">
        <v>7196.6080013877208</v>
      </c>
      <c r="L109" s="7"/>
      <c r="M109" s="6"/>
    </row>
    <row r="110" spans="2:13" ht="13.8" thickBot="1" x14ac:dyDescent="0.3">
      <c r="B110" s="9"/>
      <c r="C110" s="10"/>
      <c r="D110" s="10"/>
      <c r="E110" s="10"/>
      <c r="F110" s="10"/>
      <c r="G110" s="10"/>
      <c r="H110" s="10"/>
      <c r="I110" s="10"/>
      <c r="J110" s="10"/>
      <c r="K110" s="10"/>
      <c r="L110" s="10"/>
      <c r="M110" s="11"/>
    </row>
    <row r="111" spans="2:13" x14ac:dyDescent="0.25">
      <c r="B111" s="80"/>
      <c r="C111" s="80"/>
      <c r="D111" s="80"/>
      <c r="E111" s="80"/>
      <c r="F111" s="80"/>
      <c r="G111" s="80"/>
      <c r="H111" s="80"/>
      <c r="I111" s="80"/>
      <c r="J111" s="80"/>
      <c r="K111" s="80"/>
      <c r="L111" s="80"/>
      <c r="M111" s="80"/>
    </row>
    <row r="112" spans="2:13" ht="13.8" thickBot="1" x14ac:dyDescent="0.3">
      <c r="B112" s="80"/>
      <c r="C112" s="36"/>
      <c r="D112" s="36"/>
      <c r="E112" s="80"/>
      <c r="F112" s="80"/>
      <c r="G112" s="80"/>
      <c r="H112" s="80"/>
      <c r="I112" s="80"/>
      <c r="J112" s="80"/>
      <c r="K112" s="80"/>
      <c r="L112" s="80"/>
      <c r="M112" s="80"/>
    </row>
    <row r="113" spans="2:13" x14ac:dyDescent="0.25">
      <c r="B113" s="2"/>
      <c r="C113" s="3"/>
      <c r="D113" s="3"/>
      <c r="E113" s="3"/>
      <c r="F113" s="3"/>
      <c r="G113" s="3"/>
      <c r="H113" s="3"/>
      <c r="I113" s="3"/>
      <c r="J113" s="3"/>
      <c r="K113" s="3"/>
      <c r="L113" s="3"/>
      <c r="M113" s="4"/>
    </row>
    <row r="114" spans="2:13" ht="15" customHeight="1" x14ac:dyDescent="0.25">
      <c r="B114" s="5"/>
      <c r="C114" s="131"/>
      <c r="D114" s="165"/>
      <c r="E114" s="304" t="s">
        <v>272</v>
      </c>
      <c r="F114" s="304"/>
      <c r="G114" s="304"/>
      <c r="H114" s="304"/>
      <c r="I114" s="304"/>
      <c r="J114" s="304"/>
      <c r="K114" s="304"/>
      <c r="L114" s="165"/>
      <c r="M114" s="6"/>
    </row>
    <row r="115" spans="2:13" x14ac:dyDescent="0.25">
      <c r="B115" s="5"/>
      <c r="C115" s="131"/>
      <c r="D115" s="111"/>
      <c r="E115" s="310" t="s">
        <v>175</v>
      </c>
      <c r="F115" s="310"/>
      <c r="G115" s="310"/>
      <c r="H115" s="310"/>
      <c r="I115" s="310"/>
      <c r="J115" s="310"/>
      <c r="K115" s="310"/>
      <c r="L115" s="111"/>
      <c r="M115" s="6"/>
    </row>
    <row r="116" spans="2:13" ht="33" customHeight="1" x14ac:dyDescent="0.25">
      <c r="B116" s="5"/>
      <c r="C116" s="155"/>
      <c r="D116" s="131"/>
      <c r="E116" s="293" t="s">
        <v>222</v>
      </c>
      <c r="F116" s="293"/>
      <c r="G116" s="293"/>
      <c r="H116" s="293"/>
      <c r="I116" s="293"/>
      <c r="J116" s="293"/>
      <c r="K116" s="293"/>
      <c r="L116" s="162"/>
      <c r="M116" s="6"/>
    </row>
    <row r="117" spans="2:13" x14ac:dyDescent="0.25">
      <c r="B117" s="5"/>
      <c r="C117" s="7"/>
      <c r="D117" s="7"/>
      <c r="E117" s="7"/>
      <c r="F117" s="7"/>
      <c r="G117" s="7"/>
      <c r="H117" s="7"/>
      <c r="I117" s="7"/>
      <c r="J117" s="7"/>
      <c r="K117" s="7"/>
      <c r="L117" s="7"/>
      <c r="M117" s="6"/>
    </row>
    <row r="118" spans="2:13" ht="13.8" thickBot="1" x14ac:dyDescent="0.3">
      <c r="B118" s="5"/>
      <c r="C118" s="8" t="s">
        <v>11</v>
      </c>
      <c r="D118" s="8" t="s">
        <v>0</v>
      </c>
      <c r="E118" s="8">
        <v>2015</v>
      </c>
      <c r="F118" s="8">
        <v>2016</v>
      </c>
      <c r="G118" s="8">
        <v>2017</v>
      </c>
      <c r="H118" s="8">
        <v>2018</v>
      </c>
      <c r="I118" s="8">
        <v>2019</v>
      </c>
      <c r="J118" s="8">
        <v>2020</v>
      </c>
      <c r="K118" s="8">
        <v>2021</v>
      </c>
      <c r="L118" s="8"/>
      <c r="M118" s="6"/>
    </row>
    <row r="119" spans="2:13" ht="13.8" thickBot="1" x14ac:dyDescent="0.3">
      <c r="B119" s="5"/>
      <c r="C119" s="7" t="s">
        <v>12</v>
      </c>
      <c r="D119" s="7" t="s">
        <v>66</v>
      </c>
      <c r="E119" s="68">
        <v>1405.9397543526611</v>
      </c>
      <c r="F119" s="68">
        <v>1432.8946733422222</v>
      </c>
      <c r="G119" s="68">
        <v>1462.2102015591267</v>
      </c>
      <c r="H119" s="68">
        <v>1486.9713862326453</v>
      </c>
      <c r="I119" s="68">
        <v>1512.390547362995</v>
      </c>
      <c r="J119" s="68">
        <v>1535.6493826590195</v>
      </c>
      <c r="K119" s="68">
        <v>1556.654479212199</v>
      </c>
      <c r="L119" s="7"/>
      <c r="M119" s="6"/>
    </row>
    <row r="120" spans="2:13" ht="13.8" thickBot="1" x14ac:dyDescent="0.3">
      <c r="B120" s="5"/>
      <c r="C120" s="7" t="s">
        <v>12</v>
      </c>
      <c r="D120" s="7" t="s">
        <v>165</v>
      </c>
      <c r="E120" s="68">
        <v>1405.9397543526611</v>
      </c>
      <c r="F120" s="68">
        <v>1440.5116846909536</v>
      </c>
      <c r="G120" s="68">
        <v>1480.2891748744187</v>
      </c>
      <c r="H120" s="68">
        <v>1517.9294074221707</v>
      </c>
      <c r="I120" s="68">
        <v>1557.4272346847085</v>
      </c>
      <c r="J120" s="68">
        <v>1601.89457802939</v>
      </c>
      <c r="K120" s="68">
        <v>1644.4788799788262</v>
      </c>
      <c r="L120" s="83"/>
      <c r="M120" s="6"/>
    </row>
    <row r="121" spans="2:13" ht="13.8" thickBot="1" x14ac:dyDescent="0.3">
      <c r="B121" s="5"/>
      <c r="C121" s="7" t="s">
        <v>13</v>
      </c>
      <c r="D121" s="7" t="s">
        <v>66</v>
      </c>
      <c r="E121" s="68">
        <v>506.35406713172011</v>
      </c>
      <c r="F121" s="68">
        <v>498.77359371657974</v>
      </c>
      <c r="G121" s="68">
        <v>492.08644912436688</v>
      </c>
      <c r="H121" s="68">
        <v>485.51604619490422</v>
      </c>
      <c r="I121" s="68">
        <v>479.6109790687542</v>
      </c>
      <c r="J121" s="68">
        <v>472.50457594827861</v>
      </c>
      <c r="K121" s="68">
        <v>467.01986726093088</v>
      </c>
      <c r="L121" s="7"/>
      <c r="M121" s="6"/>
    </row>
    <row r="122" spans="2:13" ht="13.8" thickBot="1" x14ac:dyDescent="0.3">
      <c r="B122" s="5"/>
      <c r="C122" s="7" t="s">
        <v>13</v>
      </c>
      <c r="D122" s="7" t="s">
        <v>165</v>
      </c>
      <c r="E122" s="68">
        <v>506.35406713172011</v>
      </c>
      <c r="F122" s="68">
        <v>500.44696521433042</v>
      </c>
      <c r="G122" s="68">
        <v>495.60503173954862</v>
      </c>
      <c r="H122" s="68">
        <v>491.10913968079348</v>
      </c>
      <c r="I122" s="68">
        <v>487.11058147060788</v>
      </c>
      <c r="J122" s="68">
        <v>482.44805443445466</v>
      </c>
      <c r="K122" s="68">
        <v>479.2094287376699</v>
      </c>
      <c r="L122" s="7"/>
      <c r="M122" s="6"/>
    </row>
    <row r="123" spans="2:13" ht="13.8" thickBot="1" x14ac:dyDescent="0.3">
      <c r="B123" s="5"/>
      <c r="C123" s="7" t="s">
        <v>14</v>
      </c>
      <c r="D123" s="7" t="s">
        <v>66</v>
      </c>
      <c r="E123" s="68">
        <v>334.86632588276001</v>
      </c>
      <c r="F123" s="68">
        <v>329.15876554007576</v>
      </c>
      <c r="G123" s="68">
        <v>323.58082573503032</v>
      </c>
      <c r="H123" s="68">
        <v>318.02727431794563</v>
      </c>
      <c r="I123" s="68">
        <v>312.2839891677736</v>
      </c>
      <c r="J123" s="68">
        <v>306.25859897680698</v>
      </c>
      <c r="K123" s="68">
        <v>300.2574817192201</v>
      </c>
      <c r="L123" s="7"/>
      <c r="M123" s="6"/>
    </row>
    <row r="124" spans="2:13" ht="13.8" thickBot="1" x14ac:dyDescent="0.3">
      <c r="B124" s="5"/>
      <c r="C124" s="7" t="s">
        <v>14</v>
      </c>
      <c r="D124" s="7" t="s">
        <v>165</v>
      </c>
      <c r="E124" s="68">
        <v>334.86632588276001</v>
      </c>
      <c r="F124" s="68">
        <v>333.43350653603648</v>
      </c>
      <c r="G124" s="68">
        <v>332.43427571031418</v>
      </c>
      <c r="H124" s="68">
        <v>331.51353213407111</v>
      </c>
      <c r="I124" s="68">
        <v>330.56913680849692</v>
      </c>
      <c r="J124" s="68">
        <v>330.11941754501572</v>
      </c>
      <c r="K124" s="68">
        <v>329.74344391305925</v>
      </c>
      <c r="L124" s="7"/>
      <c r="M124" s="6"/>
    </row>
    <row r="125" spans="2:13" ht="13.8" thickBot="1" x14ac:dyDescent="0.3">
      <c r="B125" s="9"/>
      <c r="C125" s="10"/>
      <c r="D125" s="10"/>
      <c r="E125" s="10"/>
      <c r="F125" s="10"/>
      <c r="G125" s="10"/>
      <c r="H125" s="10"/>
      <c r="I125" s="10"/>
      <c r="J125" s="10"/>
      <c r="K125" s="10"/>
      <c r="L125" s="10"/>
      <c r="M125" s="11"/>
    </row>
    <row r="126" spans="2:13" x14ac:dyDescent="0.25">
      <c r="B126" s="80"/>
      <c r="C126" s="80"/>
      <c r="D126" s="80"/>
      <c r="E126" s="80"/>
      <c r="F126" s="80"/>
      <c r="G126" s="80"/>
      <c r="H126" s="80"/>
      <c r="I126" s="80"/>
      <c r="J126" s="80"/>
      <c r="K126" s="80"/>
      <c r="L126" s="80"/>
      <c r="M126" s="80"/>
    </row>
    <row r="127" spans="2:13" x14ac:dyDescent="0.25">
      <c r="B127" s="80"/>
      <c r="C127" s="36"/>
      <c r="D127" s="36"/>
      <c r="E127" s="80"/>
      <c r="F127" s="80"/>
      <c r="G127" s="80"/>
      <c r="H127" s="80"/>
      <c r="I127" s="80"/>
      <c r="J127" s="80"/>
      <c r="K127" s="80"/>
      <c r="L127" s="80"/>
      <c r="M127" s="80"/>
    </row>
    <row r="128" spans="2:13" x14ac:dyDescent="0.25">
      <c r="B128" s="80"/>
      <c r="C128" s="80"/>
      <c r="D128" s="80"/>
      <c r="E128" s="80"/>
      <c r="F128" s="80"/>
      <c r="G128" s="80"/>
      <c r="H128" s="80"/>
      <c r="I128" s="80"/>
      <c r="J128" s="80"/>
      <c r="K128" s="80"/>
      <c r="L128" s="80"/>
      <c r="M128" s="80"/>
    </row>
    <row r="129" spans="2:13" x14ac:dyDescent="0.25">
      <c r="B129" s="80"/>
      <c r="C129" s="80"/>
      <c r="D129" s="80"/>
      <c r="E129" s="128"/>
      <c r="F129" s="128"/>
      <c r="G129" s="128"/>
      <c r="H129" s="128"/>
      <c r="I129" s="128"/>
      <c r="J129" s="128"/>
      <c r="K129" s="80"/>
      <c r="L129" s="80"/>
      <c r="M129" s="80"/>
    </row>
    <row r="130" spans="2:13" x14ac:dyDescent="0.25">
      <c r="B130" s="80"/>
      <c r="C130" s="80"/>
      <c r="D130" s="80"/>
      <c r="E130" s="80"/>
      <c r="F130" s="80"/>
      <c r="G130" s="80"/>
      <c r="H130" s="80"/>
      <c r="I130" s="80"/>
      <c r="J130" s="80"/>
      <c r="K130" s="80"/>
      <c r="L130" s="80"/>
      <c r="M130" s="80"/>
    </row>
    <row r="131" spans="2:13" x14ac:dyDescent="0.25">
      <c r="B131" s="80"/>
      <c r="C131" s="80"/>
      <c r="D131" s="80"/>
      <c r="E131" s="80"/>
      <c r="F131" s="80"/>
      <c r="G131" s="80"/>
      <c r="H131" s="80"/>
      <c r="I131" s="80"/>
      <c r="J131" s="80"/>
      <c r="K131" s="80"/>
      <c r="L131" s="80"/>
      <c r="M131" s="80"/>
    </row>
    <row r="132" spans="2:13" x14ac:dyDescent="0.25">
      <c r="B132" s="80"/>
      <c r="C132" s="80"/>
      <c r="D132" s="80"/>
      <c r="E132" s="80"/>
      <c r="F132" s="80"/>
      <c r="G132" s="80"/>
      <c r="H132" s="80"/>
      <c r="I132" s="80"/>
      <c r="J132" s="80"/>
      <c r="K132" s="80"/>
      <c r="L132" s="80"/>
      <c r="M132" s="80"/>
    </row>
    <row r="133" spans="2:13" x14ac:dyDescent="0.25">
      <c r="B133" s="80"/>
      <c r="C133" s="80"/>
      <c r="D133" s="80"/>
      <c r="E133" s="80"/>
      <c r="F133" s="80"/>
      <c r="G133" s="80"/>
      <c r="H133" s="80"/>
      <c r="I133" s="80"/>
      <c r="J133" s="80"/>
      <c r="K133" s="80"/>
      <c r="L133" s="80"/>
      <c r="M133" s="80"/>
    </row>
    <row r="134" spans="2:13" x14ac:dyDescent="0.25">
      <c r="B134" s="80"/>
      <c r="C134" s="80"/>
      <c r="D134" s="80"/>
      <c r="E134" s="80"/>
      <c r="F134" s="80"/>
      <c r="G134" s="80"/>
      <c r="H134" s="80"/>
      <c r="I134" s="80"/>
      <c r="J134" s="80"/>
      <c r="K134" s="80"/>
      <c r="L134" s="80"/>
      <c r="M134" s="80"/>
    </row>
    <row r="135" spans="2:13" x14ac:dyDescent="0.25">
      <c r="B135" s="80"/>
      <c r="C135" s="80"/>
      <c r="D135" s="80"/>
      <c r="E135" s="80"/>
      <c r="F135" s="80"/>
      <c r="G135" s="80"/>
      <c r="H135" s="80"/>
      <c r="I135" s="80"/>
      <c r="J135" s="80"/>
      <c r="K135" s="80"/>
      <c r="L135" s="80"/>
      <c r="M135" s="80"/>
    </row>
    <row r="136" spans="2:13" x14ac:dyDescent="0.25">
      <c r="B136" s="80"/>
      <c r="C136" s="80"/>
      <c r="D136" s="80"/>
      <c r="E136" s="80"/>
      <c r="F136" s="80"/>
      <c r="G136" s="80"/>
      <c r="H136" s="80"/>
      <c r="I136" s="80"/>
      <c r="J136" s="80"/>
      <c r="K136" s="80"/>
      <c r="L136" s="80"/>
      <c r="M136" s="80"/>
    </row>
    <row r="137" spans="2:13" x14ac:dyDescent="0.25">
      <c r="B137" s="80"/>
      <c r="C137" s="80"/>
      <c r="D137" s="80"/>
      <c r="E137" s="80"/>
      <c r="F137" s="80"/>
      <c r="G137" s="80"/>
      <c r="H137" s="80"/>
      <c r="I137" s="80"/>
      <c r="J137" s="80"/>
      <c r="K137" s="80"/>
      <c r="L137" s="80"/>
      <c r="M137" s="80"/>
    </row>
    <row r="138" spans="2:13" x14ac:dyDescent="0.25">
      <c r="B138" s="80"/>
      <c r="C138" s="80"/>
      <c r="D138" s="80"/>
      <c r="E138" s="80"/>
      <c r="F138" s="80"/>
      <c r="G138" s="80"/>
      <c r="H138" s="80"/>
      <c r="I138" s="80"/>
      <c r="J138" s="80"/>
      <c r="K138" s="80"/>
      <c r="L138" s="80"/>
      <c r="M138" s="80"/>
    </row>
    <row r="139" spans="2:13" x14ac:dyDescent="0.25">
      <c r="B139" s="80"/>
      <c r="C139" s="80"/>
      <c r="D139" s="80"/>
      <c r="E139" s="80"/>
      <c r="F139" s="80"/>
      <c r="G139" s="80"/>
      <c r="H139" s="80"/>
      <c r="I139" s="80"/>
      <c r="J139" s="80"/>
      <c r="K139" s="80"/>
      <c r="L139" s="80"/>
      <c r="M139" s="80"/>
    </row>
    <row r="140" spans="2:13" x14ac:dyDescent="0.25">
      <c r="B140" s="80"/>
      <c r="C140" s="80"/>
      <c r="D140" s="80"/>
      <c r="E140" s="80"/>
      <c r="F140" s="80"/>
      <c r="G140" s="80"/>
      <c r="H140" s="80"/>
      <c r="I140" s="80"/>
      <c r="J140" s="80"/>
      <c r="K140" s="80"/>
      <c r="L140" s="80"/>
      <c r="M140" s="80"/>
    </row>
    <row r="141" spans="2:13" x14ac:dyDescent="0.25">
      <c r="B141" s="80"/>
      <c r="C141" s="80"/>
      <c r="D141" s="80"/>
      <c r="E141" s="80"/>
      <c r="F141" s="80"/>
      <c r="G141" s="80"/>
      <c r="H141" s="80"/>
      <c r="I141" s="80"/>
      <c r="J141" s="80"/>
      <c r="K141" s="80"/>
      <c r="L141" s="80"/>
      <c r="M141" s="80"/>
    </row>
    <row r="142" spans="2:13" x14ac:dyDescent="0.25">
      <c r="B142" s="80"/>
      <c r="C142" s="80"/>
      <c r="D142" s="80"/>
      <c r="E142" s="80"/>
      <c r="F142" s="80"/>
      <c r="G142" s="80"/>
      <c r="H142" s="80"/>
      <c r="I142" s="80"/>
      <c r="J142" s="80"/>
      <c r="K142" s="80"/>
      <c r="L142" s="80"/>
      <c r="M142" s="80"/>
    </row>
    <row r="143" spans="2:13" x14ac:dyDescent="0.25">
      <c r="B143" s="80"/>
      <c r="C143" s="80"/>
      <c r="D143" s="80"/>
      <c r="E143" s="80"/>
      <c r="F143" s="80"/>
      <c r="G143" s="80"/>
      <c r="H143" s="80"/>
      <c r="I143" s="80"/>
      <c r="J143" s="80"/>
      <c r="K143" s="80"/>
      <c r="L143" s="80"/>
      <c r="M143" s="80"/>
    </row>
    <row r="144" spans="2:13" x14ac:dyDescent="0.25">
      <c r="B144" s="80"/>
      <c r="C144" s="80"/>
      <c r="D144" s="80"/>
      <c r="E144" s="80"/>
      <c r="F144" s="80"/>
      <c r="G144" s="80"/>
      <c r="H144" s="80"/>
      <c r="I144" s="80"/>
      <c r="J144" s="80"/>
      <c r="K144" s="80"/>
      <c r="L144" s="80"/>
      <c r="M144" s="80"/>
    </row>
    <row r="145" spans="2:13" x14ac:dyDescent="0.25">
      <c r="B145" s="80"/>
      <c r="C145" s="80"/>
      <c r="D145" s="80"/>
      <c r="E145" s="80"/>
      <c r="F145" s="80"/>
      <c r="G145" s="80"/>
      <c r="H145" s="80"/>
      <c r="I145" s="80"/>
      <c r="J145" s="80"/>
      <c r="K145" s="80"/>
      <c r="L145" s="80"/>
      <c r="M145" s="80"/>
    </row>
    <row r="146" spans="2:13" x14ac:dyDescent="0.25">
      <c r="B146" s="80"/>
      <c r="C146" s="80"/>
      <c r="D146" s="80"/>
      <c r="E146" s="80"/>
      <c r="F146" s="80"/>
      <c r="G146" s="80"/>
      <c r="H146" s="80"/>
      <c r="I146" s="80"/>
      <c r="J146" s="80"/>
      <c r="K146" s="80"/>
      <c r="L146" s="80"/>
      <c r="M146" s="80"/>
    </row>
    <row r="147" spans="2:13" x14ac:dyDescent="0.25">
      <c r="B147" s="80"/>
      <c r="C147" s="80"/>
      <c r="D147" s="80"/>
      <c r="E147" s="80"/>
      <c r="F147" s="80"/>
      <c r="G147" s="80"/>
      <c r="H147" s="80"/>
      <c r="I147" s="80"/>
      <c r="J147" s="80"/>
      <c r="K147" s="80"/>
      <c r="L147" s="80"/>
      <c r="M147" s="80"/>
    </row>
    <row r="148" spans="2:13" x14ac:dyDescent="0.25">
      <c r="B148" s="80"/>
      <c r="C148" s="80"/>
      <c r="D148" s="80"/>
      <c r="E148" s="80"/>
      <c r="F148" s="80"/>
      <c r="G148" s="80"/>
      <c r="H148" s="80"/>
      <c r="I148" s="80"/>
      <c r="J148" s="80"/>
      <c r="K148" s="80"/>
      <c r="L148" s="80"/>
      <c r="M148" s="80"/>
    </row>
    <row r="149" spans="2:13" x14ac:dyDescent="0.25">
      <c r="B149" s="80"/>
      <c r="C149" s="80"/>
      <c r="D149" s="80"/>
      <c r="E149" s="80"/>
      <c r="F149" s="80"/>
      <c r="G149" s="80"/>
      <c r="H149" s="80"/>
      <c r="I149" s="80"/>
      <c r="J149" s="80"/>
      <c r="K149" s="80"/>
      <c r="L149" s="80"/>
      <c r="M149" s="80"/>
    </row>
    <row r="150" spans="2:13" x14ac:dyDescent="0.25">
      <c r="B150" s="80"/>
      <c r="C150" s="80"/>
      <c r="D150" s="80"/>
      <c r="E150" s="80"/>
      <c r="F150" s="80"/>
      <c r="G150" s="80"/>
      <c r="H150" s="80"/>
      <c r="I150" s="80"/>
      <c r="J150" s="80"/>
      <c r="K150" s="80"/>
      <c r="L150" s="80"/>
      <c r="M150" s="80"/>
    </row>
    <row r="151" spans="2:13" x14ac:dyDescent="0.25">
      <c r="B151" s="80"/>
      <c r="C151" s="80"/>
      <c r="D151" s="80"/>
      <c r="E151" s="80"/>
      <c r="F151" s="80"/>
      <c r="G151" s="80"/>
      <c r="H151" s="80"/>
      <c r="I151" s="80"/>
      <c r="J151" s="80"/>
      <c r="K151" s="80"/>
      <c r="L151" s="80"/>
      <c r="M151" s="80"/>
    </row>
    <row r="152" spans="2:13" x14ac:dyDescent="0.25">
      <c r="B152" s="80"/>
      <c r="C152" s="80"/>
      <c r="D152" s="80"/>
      <c r="E152" s="80"/>
      <c r="F152" s="80"/>
      <c r="G152" s="80"/>
      <c r="H152" s="80"/>
      <c r="I152" s="80"/>
      <c r="J152" s="80"/>
      <c r="K152" s="80"/>
      <c r="L152" s="80"/>
      <c r="M152" s="80"/>
    </row>
    <row r="153" spans="2:13" x14ac:dyDescent="0.25">
      <c r="B153" s="80"/>
      <c r="C153" s="80"/>
      <c r="D153" s="80"/>
      <c r="E153" s="80"/>
      <c r="F153" s="80"/>
      <c r="G153" s="80"/>
      <c r="H153" s="80"/>
      <c r="I153" s="80"/>
      <c r="J153" s="80"/>
      <c r="K153" s="80"/>
      <c r="L153" s="80"/>
      <c r="M153" s="80"/>
    </row>
    <row r="154" spans="2:13" x14ac:dyDescent="0.25">
      <c r="B154" s="80"/>
      <c r="C154" s="80"/>
      <c r="D154" s="80"/>
      <c r="E154" s="80"/>
      <c r="F154" s="80"/>
      <c r="G154" s="80"/>
      <c r="H154" s="80"/>
      <c r="I154" s="80"/>
      <c r="J154" s="80"/>
      <c r="K154" s="80"/>
      <c r="L154" s="80"/>
      <c r="M154" s="80"/>
    </row>
    <row r="155" spans="2:13" x14ac:dyDescent="0.25">
      <c r="B155" s="80"/>
      <c r="C155" s="80"/>
      <c r="D155" s="80"/>
      <c r="E155" s="80"/>
      <c r="F155" s="80"/>
      <c r="G155" s="80"/>
      <c r="H155" s="80"/>
      <c r="I155" s="80"/>
      <c r="J155" s="80"/>
      <c r="K155" s="80"/>
      <c r="L155" s="80"/>
      <c r="M155" s="80"/>
    </row>
    <row r="156" spans="2:13" x14ac:dyDescent="0.25">
      <c r="B156" s="80"/>
      <c r="C156" s="80"/>
      <c r="D156" s="80"/>
      <c r="E156" s="80"/>
      <c r="F156" s="80"/>
      <c r="G156" s="80"/>
      <c r="H156" s="80"/>
      <c r="I156" s="80"/>
      <c r="J156" s="80"/>
      <c r="K156" s="80"/>
      <c r="L156" s="80"/>
      <c r="M156" s="80"/>
    </row>
    <row r="157" spans="2:13" x14ac:dyDescent="0.25">
      <c r="B157" s="80"/>
      <c r="C157" s="80"/>
      <c r="D157" s="80"/>
      <c r="E157" s="80"/>
      <c r="F157" s="80"/>
      <c r="G157" s="80"/>
      <c r="H157" s="80"/>
      <c r="I157" s="80"/>
      <c r="J157" s="80"/>
      <c r="K157" s="80"/>
      <c r="L157" s="80"/>
      <c r="M157" s="80"/>
    </row>
    <row r="158" spans="2:13" x14ac:dyDescent="0.25">
      <c r="B158" s="80"/>
      <c r="C158" s="80"/>
      <c r="D158" s="80"/>
      <c r="E158" s="80"/>
      <c r="F158" s="80"/>
      <c r="G158" s="80"/>
      <c r="H158" s="80"/>
      <c r="I158" s="80"/>
      <c r="J158" s="80"/>
      <c r="K158" s="80"/>
      <c r="L158" s="80"/>
      <c r="M158" s="80"/>
    </row>
    <row r="159" spans="2:13" x14ac:dyDescent="0.25">
      <c r="B159" s="80"/>
      <c r="C159" s="80"/>
      <c r="D159" s="80"/>
      <c r="E159" s="80"/>
      <c r="F159" s="80"/>
      <c r="G159" s="80"/>
      <c r="H159" s="80"/>
      <c r="I159" s="80"/>
      <c r="J159" s="80"/>
      <c r="K159" s="80"/>
      <c r="L159" s="80"/>
      <c r="M159" s="80"/>
    </row>
  </sheetData>
  <mergeCells count="24">
    <mergeCell ref="E100:K100"/>
    <mergeCell ref="E115:K115"/>
    <mergeCell ref="E116:K116"/>
    <mergeCell ref="E101:K101"/>
    <mergeCell ref="E114:K114"/>
    <mergeCell ref="E69:K69"/>
    <mergeCell ref="E83:K83"/>
    <mergeCell ref="E84:K84"/>
    <mergeCell ref="E85:K85"/>
    <mergeCell ref="E99:K99"/>
    <mergeCell ref="E3:J3"/>
    <mergeCell ref="E4:J4"/>
    <mergeCell ref="E5:J5"/>
    <mergeCell ref="E19:J19"/>
    <mergeCell ref="E20:J20"/>
    <mergeCell ref="E52:K52"/>
    <mergeCell ref="E53:K53"/>
    <mergeCell ref="E67:K67"/>
    <mergeCell ref="E68:K68"/>
    <mergeCell ref="E21:J21"/>
    <mergeCell ref="E35:K35"/>
    <mergeCell ref="E36:K36"/>
    <mergeCell ref="E37:K37"/>
    <mergeCell ref="E51:K51"/>
  </mergeCells>
  <hyperlinks>
    <hyperlink ref="C1" location="TOC!A1" display="Back to Table of Contents"/>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AG289"/>
  <sheetViews>
    <sheetView showGridLines="0" workbookViewId="0"/>
  </sheetViews>
  <sheetFormatPr defaultColWidth="9.19921875" defaultRowHeight="13.2" x14ac:dyDescent="0.25"/>
  <cols>
    <col min="1" max="1" width="3.59765625" style="80" customWidth="1"/>
    <col min="2" max="2" width="2.5" style="120" customWidth="1"/>
    <col min="3" max="3" width="14.19921875" style="120" customWidth="1"/>
    <col min="4" max="4" width="24.5" style="120" customWidth="1"/>
    <col min="5" max="10" width="10.19921875" style="120" customWidth="1"/>
    <col min="11" max="13" width="9.19921875" style="120"/>
    <col min="14" max="14" width="9.19921875" style="80"/>
    <col min="15" max="31" width="9.19921875" style="126"/>
    <col min="32" max="33" width="9.19921875" style="80"/>
    <col min="34" max="16384" width="9.19921875" style="120"/>
  </cols>
  <sheetData>
    <row r="1" spans="2:15" ht="13.8" thickBot="1" x14ac:dyDescent="0.3">
      <c r="B1" s="80"/>
      <c r="C1" s="197" t="s">
        <v>241</v>
      </c>
      <c r="D1" s="80"/>
      <c r="E1" s="80"/>
      <c r="F1" s="80"/>
      <c r="G1" s="80"/>
      <c r="H1" s="80"/>
      <c r="I1" s="80"/>
      <c r="J1" s="80"/>
      <c r="K1" s="80"/>
      <c r="L1" s="80"/>
      <c r="M1" s="80"/>
    </row>
    <row r="2" spans="2:15" x14ac:dyDescent="0.25">
      <c r="B2" s="2"/>
      <c r="C2" s="3"/>
      <c r="D2" s="3"/>
      <c r="E2" s="3"/>
      <c r="F2" s="3"/>
      <c r="G2" s="3"/>
      <c r="H2" s="3"/>
      <c r="I2" s="3"/>
      <c r="J2" s="3"/>
      <c r="K2" s="3"/>
      <c r="L2" s="3"/>
      <c r="M2" s="4"/>
      <c r="O2" s="129"/>
    </row>
    <row r="3" spans="2:15" ht="30.75" customHeight="1" x14ac:dyDescent="0.25">
      <c r="B3" s="5"/>
      <c r="C3" s="224"/>
      <c r="D3" s="225"/>
      <c r="E3" s="304" t="s">
        <v>453</v>
      </c>
      <c r="F3" s="304"/>
      <c r="G3" s="304"/>
      <c r="H3" s="304"/>
      <c r="I3" s="304"/>
      <c r="J3" s="304"/>
      <c r="K3" s="225"/>
      <c r="L3" s="225"/>
      <c r="M3" s="6"/>
      <c r="O3" s="129" t="s">
        <v>455</v>
      </c>
    </row>
    <row r="4" spans="2:15" ht="13.05" customHeight="1" x14ac:dyDescent="0.25">
      <c r="B4" s="5"/>
      <c r="C4" s="224"/>
      <c r="D4" s="170"/>
      <c r="E4" s="310" t="s">
        <v>177</v>
      </c>
      <c r="F4" s="310"/>
      <c r="G4" s="310"/>
      <c r="H4" s="310"/>
      <c r="I4" s="310"/>
      <c r="J4" s="310"/>
      <c r="K4" s="170"/>
      <c r="L4" s="170"/>
      <c r="M4" s="6"/>
      <c r="O4" s="126" t="s">
        <v>177</v>
      </c>
    </row>
    <row r="5" spans="2:15" ht="35.25" customHeight="1" x14ac:dyDescent="0.25">
      <c r="B5" s="5"/>
      <c r="C5" s="237"/>
      <c r="D5" s="224"/>
      <c r="E5" s="293" t="s">
        <v>454</v>
      </c>
      <c r="F5" s="293"/>
      <c r="G5" s="293"/>
      <c r="H5" s="293"/>
      <c r="I5" s="293"/>
      <c r="J5" s="293"/>
      <c r="K5" s="170"/>
      <c r="L5" s="170"/>
      <c r="M5" s="6"/>
    </row>
    <row r="6" spans="2:15" x14ac:dyDescent="0.25">
      <c r="B6" s="5"/>
      <c r="C6" s="238"/>
      <c r="D6" s="238"/>
      <c r="E6" s="238"/>
      <c r="F6" s="238"/>
      <c r="G6" s="238"/>
      <c r="H6" s="238"/>
      <c r="I6" s="238"/>
      <c r="J6" s="238"/>
      <c r="K6" s="237"/>
      <c r="L6" s="238"/>
      <c r="M6" s="6"/>
    </row>
    <row r="7" spans="2:15" ht="13.8" thickBot="1" x14ac:dyDescent="0.3">
      <c r="B7" s="5"/>
      <c r="C7" s="142"/>
      <c r="D7" s="142" t="s">
        <v>1</v>
      </c>
      <c r="E7" s="142">
        <v>2016</v>
      </c>
      <c r="F7" s="142">
        <v>2017</v>
      </c>
      <c r="G7" s="142">
        <v>2018</v>
      </c>
      <c r="H7" s="142">
        <v>2019</v>
      </c>
      <c r="I7" s="142">
        <v>2020</v>
      </c>
      <c r="J7" s="142">
        <v>2021</v>
      </c>
      <c r="K7" s="237"/>
      <c r="L7" s="237"/>
      <c r="M7" s="6"/>
    </row>
    <row r="8" spans="2:15" ht="13.8" thickBot="1" x14ac:dyDescent="0.3">
      <c r="B8" s="5"/>
      <c r="C8" s="238"/>
      <c r="D8" s="272" t="s">
        <v>50</v>
      </c>
      <c r="E8" s="68">
        <v>797098.10362209298</v>
      </c>
      <c r="F8" s="68">
        <v>840098.950954456</v>
      </c>
      <c r="G8" s="68">
        <v>884508.897759335</v>
      </c>
      <c r="H8" s="68">
        <v>935939.74418039504</v>
      </c>
      <c r="I8" s="68">
        <v>1001220.44613783</v>
      </c>
      <c r="J8" s="68">
        <v>1066501.1480952699</v>
      </c>
      <c r="K8" s="237"/>
      <c r="L8" s="237"/>
      <c r="M8" s="6"/>
    </row>
    <row r="9" spans="2:15" ht="13.8" thickBot="1" x14ac:dyDescent="0.3">
      <c r="B9" s="5"/>
      <c r="C9" s="238"/>
      <c r="D9" s="272" t="s">
        <v>10</v>
      </c>
      <c r="E9" s="68">
        <v>258033.045696521</v>
      </c>
      <c r="F9" s="68">
        <v>298621.60822968301</v>
      </c>
      <c r="G9" s="68">
        <v>345325.60010689701</v>
      </c>
      <c r="H9" s="68">
        <v>391988.32727868599</v>
      </c>
      <c r="I9" s="68">
        <v>446303.09833083599</v>
      </c>
      <c r="J9" s="68">
        <v>500617.86938298598</v>
      </c>
      <c r="K9" s="237"/>
      <c r="L9" s="237"/>
      <c r="M9" s="6"/>
    </row>
    <row r="10" spans="2:15" ht="13.8" thickBot="1" x14ac:dyDescent="0.3">
      <c r="B10" s="5"/>
      <c r="C10" s="238"/>
      <c r="D10" s="272" t="s">
        <v>51</v>
      </c>
      <c r="E10" s="68">
        <v>1076421.08131789</v>
      </c>
      <c r="F10" s="68">
        <v>1166852.9638519599</v>
      </c>
      <c r="G10" s="68">
        <v>1289696.63884322</v>
      </c>
      <c r="H10" s="68">
        <v>1439496.44805398</v>
      </c>
      <c r="I10" s="68">
        <v>1626950.10388231</v>
      </c>
      <c r="J10" s="68">
        <v>1814403.7597106399</v>
      </c>
      <c r="K10" s="237"/>
      <c r="L10" s="237"/>
      <c r="M10" s="6"/>
    </row>
    <row r="11" spans="2:15" ht="13.8" thickBot="1" x14ac:dyDescent="0.3">
      <c r="B11" s="5"/>
      <c r="C11" s="255"/>
      <c r="D11" s="272" t="s">
        <v>7</v>
      </c>
      <c r="E11" s="68">
        <v>26063.415658809601</v>
      </c>
      <c r="F11" s="68">
        <v>27429.783530585799</v>
      </c>
      <c r="G11" s="68">
        <v>27194.2375671601</v>
      </c>
      <c r="H11" s="68">
        <v>26948.5886371946</v>
      </c>
      <c r="I11" s="68">
        <v>26727.785618444301</v>
      </c>
      <c r="J11" s="68">
        <v>26475.7531246203</v>
      </c>
      <c r="K11" s="257"/>
      <c r="L11" s="257"/>
      <c r="M11" s="6"/>
    </row>
    <row r="12" spans="2:15" ht="13.8" thickBot="1" x14ac:dyDescent="0.3">
      <c r="B12" s="5"/>
      <c r="C12" s="238"/>
      <c r="D12" s="272" t="s">
        <v>113</v>
      </c>
      <c r="E12" s="68">
        <v>537678.54550910403</v>
      </c>
      <c r="F12" s="68">
        <v>580165.622706639</v>
      </c>
      <c r="G12" s="68">
        <v>622652.69990417303</v>
      </c>
      <c r="H12" s="68">
        <v>665139.77710170799</v>
      </c>
      <c r="I12" s="68">
        <v>707626.85429924203</v>
      </c>
      <c r="J12" s="68">
        <v>750113.93149677699</v>
      </c>
      <c r="K12" s="237"/>
      <c r="L12" s="237"/>
      <c r="M12" s="6"/>
    </row>
    <row r="13" spans="2:15" ht="13.8" thickBot="1" x14ac:dyDescent="0.3">
      <c r="B13" s="5"/>
      <c r="C13" s="238"/>
      <c r="D13" s="272" t="s">
        <v>173</v>
      </c>
      <c r="E13" s="68">
        <v>244293.42664540501</v>
      </c>
      <c r="F13" s="68">
        <v>240217.45341473399</v>
      </c>
      <c r="G13" s="68">
        <v>236141.48018406401</v>
      </c>
      <c r="H13" s="68">
        <v>232065.50695339401</v>
      </c>
      <c r="I13" s="68">
        <v>227989.53372272401</v>
      </c>
      <c r="J13" s="68">
        <v>223913.56049205299</v>
      </c>
      <c r="K13" s="237"/>
      <c r="L13" s="237"/>
      <c r="M13" s="6"/>
    </row>
    <row r="14" spans="2:15" ht="13.8" thickBot="1" x14ac:dyDescent="0.3">
      <c r="B14" s="5"/>
      <c r="C14" s="238"/>
      <c r="D14" s="272" t="s">
        <v>380</v>
      </c>
      <c r="E14" s="68">
        <v>44843.941343285398</v>
      </c>
      <c r="F14" s="68">
        <v>44908.360412103597</v>
      </c>
      <c r="G14" s="68">
        <v>44972.779480921803</v>
      </c>
      <c r="H14" s="68">
        <v>45037.198549740002</v>
      </c>
      <c r="I14" s="68">
        <v>45101.617618558201</v>
      </c>
      <c r="J14" s="68">
        <v>45166.036687376502</v>
      </c>
      <c r="K14" s="237"/>
      <c r="L14" s="237"/>
      <c r="M14" s="6"/>
    </row>
    <row r="15" spans="2:15" ht="13.8" thickBot="1" x14ac:dyDescent="0.3">
      <c r="B15" s="5"/>
      <c r="C15" s="238"/>
      <c r="D15" s="272" t="s">
        <v>172</v>
      </c>
      <c r="E15" s="68">
        <v>11905.1436212843</v>
      </c>
      <c r="F15" s="68">
        <v>15814.090287356699</v>
      </c>
      <c r="G15" s="68">
        <v>20716.594618895899</v>
      </c>
      <c r="H15" s="68">
        <v>28617.475402271401</v>
      </c>
      <c r="I15" s="68">
        <v>36515.1475015014</v>
      </c>
      <c r="J15" s="68">
        <v>44416.313457757598</v>
      </c>
      <c r="K15" s="237"/>
      <c r="L15" s="237"/>
      <c r="M15" s="6"/>
    </row>
    <row r="16" spans="2:15" s="76" customFormat="1" ht="13.8" x14ac:dyDescent="0.25">
      <c r="B16" s="230"/>
      <c r="C16" s="226" t="s">
        <v>232</v>
      </c>
      <c r="D16" s="225"/>
      <c r="E16" s="242"/>
      <c r="F16" s="242"/>
      <c r="G16" s="242"/>
      <c r="H16" s="242"/>
      <c r="I16" s="242"/>
      <c r="J16" s="242"/>
      <c r="K16" s="244"/>
      <c r="L16" s="244"/>
      <c r="M16" s="243"/>
    </row>
    <row r="17" spans="2:22" s="76" customFormat="1" ht="37.950000000000003" customHeight="1" x14ac:dyDescent="0.25">
      <c r="B17" s="230"/>
      <c r="C17" s="309" t="s">
        <v>384</v>
      </c>
      <c r="D17" s="309"/>
      <c r="E17" s="309"/>
      <c r="F17" s="309"/>
      <c r="G17" s="309"/>
      <c r="H17" s="309"/>
      <c r="I17" s="309"/>
      <c r="J17" s="309"/>
      <c r="K17" s="309"/>
      <c r="L17" s="309"/>
      <c r="M17" s="236"/>
    </row>
    <row r="18" spans="2:22" ht="13.8" thickBot="1" x14ac:dyDescent="0.3">
      <c r="B18" s="245"/>
      <c r="C18" s="246"/>
      <c r="D18" s="246"/>
      <c r="E18" s="246"/>
      <c r="F18" s="246"/>
      <c r="G18" s="246"/>
      <c r="H18" s="246"/>
      <c r="I18" s="246"/>
      <c r="J18" s="246"/>
      <c r="K18" s="246"/>
      <c r="L18" s="246"/>
      <c r="M18" s="247"/>
    </row>
    <row r="19" spans="2:22" ht="13.8" thickBot="1" x14ac:dyDescent="0.3">
      <c r="B19" s="80"/>
      <c r="C19" s="80"/>
      <c r="D19" s="80"/>
      <c r="E19" s="80"/>
      <c r="F19" s="80"/>
      <c r="G19" s="80"/>
      <c r="H19" s="80"/>
      <c r="I19" s="80"/>
      <c r="J19" s="80"/>
      <c r="K19" s="80"/>
      <c r="L19" s="80"/>
      <c r="M19" s="80"/>
    </row>
    <row r="20" spans="2:22" x14ac:dyDescent="0.25">
      <c r="B20" s="2"/>
      <c r="C20" s="3"/>
      <c r="D20" s="3"/>
      <c r="E20" s="3"/>
      <c r="F20" s="3"/>
      <c r="G20" s="3"/>
      <c r="H20" s="3"/>
      <c r="I20" s="3"/>
      <c r="J20" s="3"/>
      <c r="K20" s="3"/>
      <c r="L20" s="3"/>
      <c r="M20" s="4"/>
    </row>
    <row r="21" spans="2:22" ht="30.75" customHeight="1" x14ac:dyDescent="0.25">
      <c r="B21" s="5"/>
      <c r="C21" s="131"/>
      <c r="D21" s="165"/>
      <c r="E21" s="304" t="s">
        <v>427</v>
      </c>
      <c r="F21" s="304"/>
      <c r="G21" s="304"/>
      <c r="H21" s="304"/>
      <c r="I21" s="304"/>
      <c r="J21" s="304"/>
      <c r="K21" s="165"/>
      <c r="L21" s="165"/>
      <c r="M21" s="6"/>
    </row>
    <row r="22" spans="2:22" ht="13.05" customHeight="1" x14ac:dyDescent="0.25">
      <c r="B22" s="5"/>
      <c r="C22" s="131"/>
      <c r="D22" s="111"/>
      <c r="E22" s="310" t="s">
        <v>177</v>
      </c>
      <c r="F22" s="310"/>
      <c r="G22" s="310"/>
      <c r="H22" s="310"/>
      <c r="I22" s="310"/>
      <c r="J22" s="310"/>
      <c r="K22" s="111"/>
      <c r="L22" s="111"/>
      <c r="M22" s="6"/>
    </row>
    <row r="23" spans="2:22" ht="31.95" customHeight="1" x14ac:dyDescent="0.25">
      <c r="B23" s="5"/>
      <c r="C23" s="155"/>
      <c r="D23" s="131"/>
      <c r="E23" s="293" t="s">
        <v>429</v>
      </c>
      <c r="F23" s="293"/>
      <c r="G23" s="293"/>
      <c r="H23" s="293"/>
      <c r="I23" s="293"/>
      <c r="J23" s="293"/>
      <c r="K23" s="111"/>
      <c r="L23" s="111"/>
      <c r="M23" s="6"/>
    </row>
    <row r="24" spans="2:22" ht="13.8" x14ac:dyDescent="0.25">
      <c r="B24" s="5"/>
      <c r="C24" s="7"/>
      <c r="D24" s="7"/>
      <c r="E24" s="7"/>
      <c r="F24" s="7"/>
      <c r="G24" s="7"/>
      <c r="H24" s="7"/>
      <c r="I24" s="7"/>
      <c r="J24" s="7"/>
      <c r="K24" s="7"/>
      <c r="L24" s="7"/>
      <c r="M24" s="6"/>
      <c r="O24" s="200"/>
      <c r="P24" s="200"/>
      <c r="Q24" s="200"/>
      <c r="R24" s="200"/>
      <c r="S24" s="200"/>
      <c r="T24" s="200"/>
      <c r="U24" s="200"/>
      <c r="V24" s="200"/>
    </row>
    <row r="25" spans="2:22" ht="14.4" thickBot="1" x14ac:dyDescent="0.3">
      <c r="B25" s="5"/>
      <c r="C25" s="8"/>
      <c r="D25" s="8" t="s">
        <v>1</v>
      </c>
      <c r="E25" s="8">
        <v>2016</v>
      </c>
      <c r="F25" s="8">
        <v>2017</v>
      </c>
      <c r="G25" s="8">
        <v>2018</v>
      </c>
      <c r="H25" s="8">
        <v>2019</v>
      </c>
      <c r="I25" s="8">
        <v>2020</v>
      </c>
      <c r="J25" s="8">
        <v>2021</v>
      </c>
      <c r="K25" s="83"/>
      <c r="L25" s="8"/>
      <c r="M25" s="6"/>
      <c r="O25" s="200"/>
      <c r="P25" s="200"/>
      <c r="Q25" s="200"/>
      <c r="R25" s="200"/>
      <c r="S25" s="200"/>
      <c r="T25" s="200"/>
      <c r="U25" s="200"/>
      <c r="V25" s="200"/>
    </row>
    <row r="26" spans="2:22" ht="14.4" thickBot="1" x14ac:dyDescent="0.3">
      <c r="B26" s="5"/>
      <c r="C26" s="7"/>
      <c r="D26" s="201" t="s">
        <v>50</v>
      </c>
      <c r="E26" s="68">
        <v>797098.07302927296</v>
      </c>
      <c r="F26" s="68">
        <v>840098.90127526002</v>
      </c>
      <c r="G26" s="68">
        <v>884508.828683762</v>
      </c>
      <c r="H26" s="68">
        <v>935939.65416384698</v>
      </c>
      <c r="I26" s="68">
        <v>1001220.33112014</v>
      </c>
      <c r="J26" s="68">
        <v>1066501.0080764201</v>
      </c>
      <c r="K26" s="83"/>
      <c r="L26" s="7"/>
      <c r="M26" s="6"/>
      <c r="O26" s="200"/>
      <c r="P26" s="200"/>
      <c r="Q26" s="200"/>
      <c r="R26" s="200"/>
      <c r="S26" s="200"/>
      <c r="T26" s="200"/>
      <c r="U26" s="200"/>
      <c r="V26" s="200"/>
    </row>
    <row r="27" spans="2:22" ht="14.4" thickBot="1" x14ac:dyDescent="0.3">
      <c r="B27" s="5"/>
      <c r="C27" s="7"/>
      <c r="D27" s="7" t="s">
        <v>10</v>
      </c>
      <c r="E27" s="68">
        <v>258033.045696521</v>
      </c>
      <c r="F27" s="68">
        <v>298621.60822968301</v>
      </c>
      <c r="G27" s="68">
        <v>345325.60010689701</v>
      </c>
      <c r="H27" s="68">
        <v>391988.32727868599</v>
      </c>
      <c r="I27" s="68">
        <v>446303.09833083599</v>
      </c>
      <c r="J27" s="68">
        <v>500617.86938298598</v>
      </c>
      <c r="K27" s="83"/>
      <c r="L27" s="7"/>
      <c r="M27" s="6"/>
      <c r="O27" s="200"/>
      <c r="P27" s="200"/>
      <c r="Q27" s="200"/>
      <c r="R27" s="200"/>
      <c r="S27" s="200"/>
      <c r="T27" s="200"/>
      <c r="U27" s="200"/>
      <c r="V27" s="200"/>
    </row>
    <row r="28" spans="2:22" ht="14.4" thickBot="1" x14ac:dyDescent="0.3">
      <c r="B28" s="5"/>
      <c r="C28" s="7"/>
      <c r="D28" s="7" t="s">
        <v>51</v>
      </c>
      <c r="E28" s="68">
        <v>1076420.7313888001</v>
      </c>
      <c r="F28" s="68">
        <v>1166852.5297690299</v>
      </c>
      <c r="G28" s="68">
        <v>1289696.1152724901</v>
      </c>
      <c r="H28" s="68">
        <v>1439495.8323985699</v>
      </c>
      <c r="I28" s="68">
        <v>1626949.40394607</v>
      </c>
      <c r="J28" s="68">
        <v>1814402.97043537</v>
      </c>
      <c r="K28" s="83"/>
      <c r="L28" s="7"/>
      <c r="M28" s="6"/>
      <c r="O28" s="200"/>
      <c r="P28" s="200"/>
      <c r="Q28" s="200"/>
      <c r="R28" s="200"/>
      <c r="S28" s="200"/>
      <c r="T28" s="200"/>
      <c r="U28" s="200"/>
      <c r="V28" s="200"/>
    </row>
    <row r="29" spans="2:22" ht="14.4" thickBot="1" x14ac:dyDescent="0.3">
      <c r="B29" s="5"/>
      <c r="C29" s="254"/>
      <c r="D29" s="254" t="s">
        <v>7</v>
      </c>
      <c r="E29" s="68">
        <v>26063.415658809601</v>
      </c>
      <c r="F29" s="68">
        <v>27429.783530585799</v>
      </c>
      <c r="G29" s="68">
        <v>27194.2375671601</v>
      </c>
      <c r="H29" s="68">
        <v>26948.5886371946</v>
      </c>
      <c r="I29" s="68">
        <v>26727.785618444301</v>
      </c>
      <c r="J29" s="68">
        <v>26475.7531246203</v>
      </c>
      <c r="K29" s="256"/>
      <c r="L29" s="254"/>
      <c r="M29" s="6"/>
      <c r="O29" s="200"/>
      <c r="P29" s="200"/>
      <c r="Q29" s="200"/>
      <c r="R29" s="200"/>
      <c r="S29" s="200"/>
      <c r="T29" s="200"/>
      <c r="U29" s="200"/>
      <c r="V29" s="200"/>
    </row>
    <row r="30" spans="2:22" ht="14.4" thickBot="1" x14ac:dyDescent="0.3">
      <c r="B30" s="5"/>
      <c r="C30" s="7"/>
      <c r="D30" s="7" t="s">
        <v>113</v>
      </c>
      <c r="E30" s="68">
        <v>537678.54550910403</v>
      </c>
      <c r="F30" s="68">
        <v>580165.622706639</v>
      </c>
      <c r="G30" s="68">
        <v>622652.69990417303</v>
      </c>
      <c r="H30" s="68">
        <v>665139.77710170799</v>
      </c>
      <c r="I30" s="68">
        <v>707626.85429924203</v>
      </c>
      <c r="J30" s="68">
        <v>750113.93149677699</v>
      </c>
      <c r="K30" s="83"/>
      <c r="L30" s="7"/>
      <c r="M30" s="6"/>
      <c r="O30" s="200"/>
      <c r="P30" s="200"/>
      <c r="Q30" s="200"/>
      <c r="R30" s="200"/>
      <c r="S30" s="200"/>
      <c r="T30" s="200"/>
      <c r="U30" s="200"/>
      <c r="V30" s="200"/>
    </row>
    <row r="31" spans="2:22" ht="14.4" thickBot="1" x14ac:dyDescent="0.3">
      <c r="B31" s="5"/>
      <c r="C31" s="7"/>
      <c r="D31" s="7" t="s">
        <v>173</v>
      </c>
      <c r="E31" s="68">
        <v>244293.42664540501</v>
      </c>
      <c r="F31" s="68">
        <v>240217.45341473399</v>
      </c>
      <c r="G31" s="68">
        <v>236141.48018406401</v>
      </c>
      <c r="H31" s="68">
        <v>232065.50695339401</v>
      </c>
      <c r="I31" s="68">
        <v>227989.53372272401</v>
      </c>
      <c r="J31" s="68">
        <v>223913.56049205299</v>
      </c>
      <c r="K31" s="83"/>
      <c r="L31" s="83"/>
      <c r="M31" s="6"/>
      <c r="O31" s="200"/>
      <c r="P31" s="200"/>
      <c r="Q31" s="200"/>
      <c r="R31" s="200"/>
      <c r="S31" s="200"/>
      <c r="T31" s="200"/>
      <c r="U31" s="200"/>
      <c r="V31" s="200"/>
    </row>
    <row r="32" spans="2:22" ht="14.4" thickBot="1" x14ac:dyDescent="0.3">
      <c r="B32" s="5"/>
      <c r="C32" s="221"/>
      <c r="D32" s="221" t="s">
        <v>380</v>
      </c>
      <c r="E32" s="68">
        <v>44843.941343285398</v>
      </c>
      <c r="F32" s="68">
        <v>44908.360412103597</v>
      </c>
      <c r="G32" s="68">
        <v>44972.779480921803</v>
      </c>
      <c r="H32" s="68">
        <v>45037.198549740002</v>
      </c>
      <c r="I32" s="68">
        <v>45101.617618558201</v>
      </c>
      <c r="J32" s="68">
        <v>45166.036687376502</v>
      </c>
      <c r="K32" s="222"/>
      <c r="L32" s="222"/>
      <c r="M32" s="6"/>
      <c r="O32" s="200"/>
      <c r="P32" s="200"/>
      <c r="Q32" s="200"/>
      <c r="R32" s="200"/>
      <c r="S32" s="200"/>
      <c r="T32" s="200"/>
      <c r="U32" s="200"/>
      <c r="V32" s="200"/>
    </row>
    <row r="33" spans="2:15" ht="13.8" thickBot="1" x14ac:dyDescent="0.3">
      <c r="B33" s="5"/>
      <c r="C33" s="221"/>
      <c r="D33" s="221" t="s">
        <v>172</v>
      </c>
      <c r="E33" s="68">
        <v>11905.1436212843</v>
      </c>
      <c r="F33" s="68">
        <v>15814.090287356699</v>
      </c>
      <c r="G33" s="68">
        <v>20716.594618895899</v>
      </c>
      <c r="H33" s="68">
        <v>28617.475402271401</v>
      </c>
      <c r="I33" s="68">
        <v>36515.1475015014</v>
      </c>
      <c r="J33" s="68">
        <v>44416.313457757598</v>
      </c>
      <c r="K33" s="222"/>
      <c r="L33" s="222"/>
      <c r="M33" s="6"/>
    </row>
    <row r="34" spans="2:15" ht="13.8" thickBot="1" x14ac:dyDescent="0.3">
      <c r="B34" s="9"/>
      <c r="C34" s="10"/>
      <c r="D34" s="10"/>
      <c r="E34" s="10"/>
      <c r="F34" s="10"/>
      <c r="G34" s="10"/>
      <c r="H34" s="10"/>
      <c r="I34" s="10"/>
      <c r="J34" s="10"/>
      <c r="K34" s="10"/>
      <c r="L34" s="10"/>
      <c r="M34" s="11"/>
    </row>
    <row r="35" spans="2:15" x14ac:dyDescent="0.25">
      <c r="B35" s="80"/>
      <c r="C35" s="80"/>
      <c r="D35" s="80"/>
      <c r="E35" s="80"/>
      <c r="F35" s="80"/>
      <c r="G35" s="80"/>
      <c r="H35" s="80"/>
      <c r="I35" s="80"/>
      <c r="J35" s="80"/>
      <c r="K35" s="80"/>
      <c r="L35" s="80"/>
      <c r="M35" s="80"/>
    </row>
    <row r="36" spans="2:15" x14ac:dyDescent="0.25">
      <c r="B36" s="80"/>
      <c r="C36" s="80"/>
      <c r="D36" s="80"/>
      <c r="E36" s="80"/>
      <c r="F36" s="80"/>
      <c r="G36" s="80"/>
      <c r="H36" s="80"/>
      <c r="I36" s="80"/>
      <c r="J36" s="80"/>
      <c r="K36" s="80"/>
      <c r="L36" s="80"/>
      <c r="M36" s="80"/>
    </row>
    <row r="37" spans="2:15" ht="13.8" thickBot="1" x14ac:dyDescent="0.3">
      <c r="B37" s="80"/>
      <c r="C37" s="80"/>
      <c r="D37" s="80"/>
      <c r="E37" s="80"/>
      <c r="F37" s="80"/>
      <c r="G37" s="80"/>
      <c r="H37" s="80"/>
      <c r="I37" s="80"/>
      <c r="J37" s="80"/>
      <c r="K37" s="80"/>
      <c r="L37" s="80"/>
      <c r="M37" s="80"/>
    </row>
    <row r="38" spans="2:15" x14ac:dyDescent="0.25">
      <c r="B38" s="2"/>
      <c r="C38" s="3"/>
      <c r="D38" s="3"/>
      <c r="E38" s="3"/>
      <c r="F38" s="3"/>
      <c r="G38" s="3"/>
      <c r="H38" s="3"/>
      <c r="I38" s="3"/>
      <c r="J38" s="3"/>
      <c r="K38" s="3"/>
      <c r="L38" s="3"/>
      <c r="M38" s="4"/>
    </row>
    <row r="39" spans="2:15" ht="15" customHeight="1" x14ac:dyDescent="0.25">
      <c r="B39" s="5"/>
      <c r="C39" s="131"/>
      <c r="D39" s="165"/>
      <c r="E39" s="304" t="s">
        <v>224</v>
      </c>
      <c r="F39" s="304"/>
      <c r="G39" s="304"/>
      <c r="H39" s="304"/>
      <c r="I39" s="304"/>
      <c r="J39" s="304"/>
      <c r="K39" s="304"/>
      <c r="L39" s="165"/>
      <c r="M39" s="6"/>
      <c r="O39" s="126" t="s">
        <v>320</v>
      </c>
    </row>
    <row r="40" spans="2:15" x14ac:dyDescent="0.25">
      <c r="B40" s="5"/>
      <c r="C40" s="131"/>
      <c r="D40" s="111"/>
      <c r="E40" s="310" t="s">
        <v>190</v>
      </c>
      <c r="F40" s="310"/>
      <c r="G40" s="310"/>
      <c r="H40" s="310"/>
      <c r="I40" s="310"/>
      <c r="J40" s="310"/>
      <c r="K40" s="310"/>
      <c r="L40" s="111"/>
      <c r="M40" s="6"/>
      <c r="O40" s="126" t="s">
        <v>190</v>
      </c>
    </row>
    <row r="41" spans="2:15" ht="39" customHeight="1" x14ac:dyDescent="0.25">
      <c r="B41" s="5"/>
      <c r="C41" s="155"/>
      <c r="D41" s="131"/>
      <c r="E41" s="293" t="s">
        <v>225</v>
      </c>
      <c r="F41" s="293"/>
      <c r="G41" s="293"/>
      <c r="H41" s="293"/>
      <c r="I41" s="293"/>
      <c r="J41" s="293"/>
      <c r="K41" s="293"/>
      <c r="L41" s="111"/>
      <c r="M41" s="6"/>
    </row>
    <row r="42" spans="2:15" x14ac:dyDescent="0.25">
      <c r="B42" s="5"/>
      <c r="C42" s="153"/>
      <c r="D42" s="153"/>
      <c r="E42" s="153"/>
      <c r="F42" s="153"/>
      <c r="G42" s="153"/>
      <c r="H42" s="153"/>
      <c r="I42" s="153"/>
      <c r="J42" s="153"/>
      <c r="K42" s="153"/>
      <c r="L42" s="153"/>
      <c r="M42" s="6"/>
    </row>
    <row r="43" spans="2:15" ht="13.8" thickBot="1" x14ac:dyDescent="0.3">
      <c r="B43" s="5"/>
      <c r="C43" s="8"/>
      <c r="D43" s="8" t="s">
        <v>1</v>
      </c>
      <c r="E43" s="8">
        <v>2015</v>
      </c>
      <c r="F43" s="8">
        <v>2016</v>
      </c>
      <c r="G43" s="8">
        <v>2017</v>
      </c>
      <c r="H43" s="8">
        <v>2018</v>
      </c>
      <c r="I43" s="8">
        <v>2019</v>
      </c>
      <c r="J43" s="8">
        <v>2020</v>
      </c>
      <c r="K43" s="8">
        <v>2021</v>
      </c>
      <c r="L43" s="83"/>
      <c r="M43" s="6"/>
    </row>
    <row r="44" spans="2:15" ht="13.8" thickBot="1" x14ac:dyDescent="0.3">
      <c r="B44" s="5"/>
      <c r="C44" s="7"/>
      <c r="D44" s="201" t="s">
        <v>50</v>
      </c>
      <c r="E44" s="127">
        <v>0.13100677690263601</v>
      </c>
      <c r="F44" s="127">
        <v>0.135163542004861</v>
      </c>
      <c r="G44" s="127">
        <v>0.14105418979853299</v>
      </c>
      <c r="H44" s="127">
        <v>0.146957790712272</v>
      </c>
      <c r="I44" s="127">
        <v>0.15381584639806301</v>
      </c>
      <c r="J44" s="127">
        <v>0.16288336987844201</v>
      </c>
      <c r="K44" s="127">
        <v>0.171620435883408</v>
      </c>
      <c r="L44" s="83"/>
      <c r="M44" s="6"/>
    </row>
    <row r="45" spans="2:15" ht="13.8" thickBot="1" x14ac:dyDescent="0.3">
      <c r="B45" s="5"/>
      <c r="C45" s="7"/>
      <c r="D45" s="7" t="s">
        <v>10</v>
      </c>
      <c r="E45" s="127">
        <v>3.8685401495091198E-2</v>
      </c>
      <c r="F45" s="127">
        <v>4.37545394376938E-2</v>
      </c>
      <c r="G45" s="127">
        <v>5.0139128203073098E-2</v>
      </c>
      <c r="H45" s="127">
        <v>5.7374535628365503E-2</v>
      </c>
      <c r="I45" s="127">
        <v>6.4420831269786094E-2</v>
      </c>
      <c r="J45" s="127">
        <v>7.2606740027868599E-2</v>
      </c>
      <c r="K45" s="127">
        <v>8.0558991528489401E-2</v>
      </c>
      <c r="L45" s="83"/>
      <c r="M45" s="6"/>
    </row>
    <row r="46" spans="2:15" ht="13.8" thickBot="1" x14ac:dyDescent="0.3">
      <c r="B46" s="5"/>
      <c r="C46" s="7"/>
      <c r="D46" s="7" t="s">
        <v>51</v>
      </c>
      <c r="E46" s="127">
        <v>0.17322343587806399</v>
      </c>
      <c r="F46" s="127">
        <v>0.182528204970623</v>
      </c>
      <c r="G46" s="127">
        <v>0.195916801518631</v>
      </c>
      <c r="H46" s="127">
        <v>0.21427819348518701</v>
      </c>
      <c r="I46" s="127">
        <v>0.23657224294745999</v>
      </c>
      <c r="J46" s="127">
        <v>0.26468008775357199</v>
      </c>
      <c r="K46" s="127">
        <v>0.29197227275953902</v>
      </c>
      <c r="L46" s="83"/>
      <c r="M46" s="6"/>
    </row>
    <row r="47" spans="2:15" ht="13.8" thickBot="1" x14ac:dyDescent="0.3">
      <c r="B47" s="5"/>
      <c r="C47" s="254"/>
      <c r="D47" s="254" t="s">
        <v>7</v>
      </c>
      <c r="E47" s="127">
        <v>4.2943047887300696E-3</v>
      </c>
      <c r="F47" s="127">
        <v>4.4195608560371703E-3</v>
      </c>
      <c r="G47" s="127">
        <v>4.6055121100438802E-3</v>
      </c>
      <c r="H47" s="127">
        <v>4.5182191870520999E-3</v>
      </c>
      <c r="I47" s="127">
        <v>4.4288320869344004E-3</v>
      </c>
      <c r="J47" s="127">
        <v>4.3482050408721303E-3</v>
      </c>
      <c r="K47" s="127">
        <v>4.2604551337838198E-3</v>
      </c>
      <c r="L47" s="256"/>
      <c r="M47" s="6"/>
    </row>
    <row r="48" spans="2:15" ht="13.8" thickBot="1" x14ac:dyDescent="0.3">
      <c r="B48" s="5"/>
      <c r="C48" s="7"/>
      <c r="D48" s="7" t="s">
        <v>113</v>
      </c>
      <c r="E48" s="127">
        <v>8.4756066554317805E-2</v>
      </c>
      <c r="F48" s="127">
        <v>9.1173892323657496E-2</v>
      </c>
      <c r="G48" s="127">
        <v>9.7410896379374903E-2</v>
      </c>
      <c r="H48" s="127">
        <v>0.103451378941183</v>
      </c>
      <c r="I48" s="127">
        <v>0.109311564578883</v>
      </c>
      <c r="J48" s="127">
        <v>0.11512014870387</v>
      </c>
      <c r="K48" s="127">
        <v>0.120707680545501</v>
      </c>
      <c r="L48" s="83"/>
      <c r="M48" s="6"/>
    </row>
    <row r="49" spans="2:31" ht="13.8" thickBot="1" x14ac:dyDescent="0.3">
      <c r="B49" s="5"/>
      <c r="C49" s="7"/>
      <c r="D49" s="7" t="s">
        <v>173</v>
      </c>
      <c r="E49" s="127">
        <v>4.2510452487658001E-2</v>
      </c>
      <c r="F49" s="127">
        <v>4.1424718844334699E-2</v>
      </c>
      <c r="G49" s="127">
        <v>4.03329610498692E-2</v>
      </c>
      <c r="H49" s="127">
        <v>3.9234009190055798E-2</v>
      </c>
      <c r="I49" s="127">
        <v>3.8138515426642497E-2</v>
      </c>
      <c r="J49" s="127">
        <v>3.7090436669588001E-2</v>
      </c>
      <c r="K49" s="127">
        <v>3.6031975137095003E-2</v>
      </c>
      <c r="L49" s="130"/>
      <c r="M49" s="6"/>
    </row>
    <row r="50" spans="2:31" ht="13.8" thickBot="1" x14ac:dyDescent="0.3">
      <c r="B50" s="5"/>
      <c r="C50" s="221"/>
      <c r="D50" s="221" t="s">
        <v>380</v>
      </c>
      <c r="E50" s="127">
        <v>7.6643811798819397E-3</v>
      </c>
      <c r="F50" s="127">
        <v>7.6041655623990097E-3</v>
      </c>
      <c r="G50" s="127">
        <v>7.5401979563395304E-3</v>
      </c>
      <c r="H50" s="127">
        <v>7.4720563370802304E-3</v>
      </c>
      <c r="I50" s="127">
        <v>7.4015820541868801E-3</v>
      </c>
      <c r="J50" s="127">
        <v>7.33734862588728E-3</v>
      </c>
      <c r="K50" s="127">
        <v>7.2680792864192097E-3</v>
      </c>
      <c r="L50" s="130"/>
      <c r="M50" s="6"/>
    </row>
    <row r="51" spans="2:31" ht="13.8" thickBot="1" x14ac:dyDescent="0.3">
      <c r="B51" s="5"/>
      <c r="C51" s="221"/>
      <c r="D51" s="221" t="s">
        <v>172</v>
      </c>
      <c r="E51" s="127">
        <v>1.7088685787961201E-3</v>
      </c>
      <c r="F51" s="127">
        <v>2.01874947715628E-3</v>
      </c>
      <c r="G51" s="127">
        <v>2.6552154247421098E-3</v>
      </c>
      <c r="H51" s="127">
        <v>3.4419834373481399E-3</v>
      </c>
      <c r="I51" s="127">
        <v>4.7031031945660301E-3</v>
      </c>
      <c r="J51" s="127">
        <v>5.9404602648657099E-3</v>
      </c>
      <c r="K51" s="127">
        <v>7.1474344772796197E-3</v>
      </c>
      <c r="L51" s="130"/>
      <c r="M51" s="6"/>
    </row>
    <row r="52" spans="2:31" ht="13.8" thickBot="1" x14ac:dyDescent="0.3">
      <c r="B52" s="9"/>
      <c r="C52" s="10"/>
      <c r="D52" s="10"/>
      <c r="E52" s="10"/>
      <c r="F52" s="10"/>
      <c r="G52" s="10"/>
      <c r="H52" s="10"/>
      <c r="I52" s="10"/>
      <c r="J52" s="10"/>
      <c r="K52" s="10"/>
      <c r="L52" s="10"/>
      <c r="M52" s="11"/>
    </row>
    <row r="53" spans="2:31" x14ac:dyDescent="0.25">
      <c r="B53" s="80"/>
      <c r="C53" s="80"/>
      <c r="D53" s="80"/>
      <c r="E53" s="80"/>
      <c r="F53" s="80"/>
      <c r="G53" s="80"/>
      <c r="H53" s="80"/>
      <c r="I53" s="80"/>
      <c r="J53" s="80"/>
      <c r="K53" s="80"/>
      <c r="L53" s="80"/>
      <c r="M53" s="80"/>
    </row>
    <row r="54" spans="2:31" x14ac:dyDescent="0.25">
      <c r="B54" s="80"/>
      <c r="C54" s="80"/>
      <c r="D54" s="80"/>
      <c r="E54" s="80"/>
      <c r="F54" s="80"/>
      <c r="G54" s="80"/>
      <c r="H54" s="80"/>
      <c r="I54" s="80"/>
      <c r="J54" s="80"/>
      <c r="K54" s="80"/>
      <c r="L54" s="80"/>
      <c r="M54" s="80"/>
    </row>
    <row r="55" spans="2:31" ht="13.8" thickBot="1" x14ac:dyDescent="0.3">
      <c r="B55" s="80"/>
      <c r="C55" s="80"/>
      <c r="D55" s="80"/>
      <c r="E55" s="80"/>
      <c r="F55" s="80"/>
      <c r="G55" s="80"/>
      <c r="H55" s="80"/>
      <c r="I55" s="80"/>
      <c r="J55" s="80"/>
      <c r="K55" s="80"/>
      <c r="L55" s="80"/>
      <c r="M55" s="80"/>
    </row>
    <row r="56" spans="2:31" x14ac:dyDescent="0.25">
      <c r="B56" s="2"/>
      <c r="C56" s="3"/>
      <c r="D56" s="3"/>
      <c r="E56" s="3"/>
      <c r="F56" s="3"/>
      <c r="G56" s="3"/>
      <c r="H56" s="3"/>
      <c r="I56" s="3"/>
      <c r="J56" s="3"/>
      <c r="K56" s="3"/>
      <c r="L56" s="3"/>
      <c r="M56" s="4"/>
    </row>
    <row r="57" spans="2:31" ht="28.5" customHeight="1" x14ac:dyDescent="0.25">
      <c r="B57" s="5"/>
      <c r="C57" s="131"/>
      <c r="D57" s="165"/>
      <c r="E57" s="304" t="s">
        <v>341</v>
      </c>
      <c r="F57" s="304"/>
      <c r="G57" s="304"/>
      <c r="H57" s="304"/>
      <c r="I57" s="304"/>
      <c r="J57" s="304"/>
      <c r="K57" s="304"/>
      <c r="L57" s="165"/>
      <c r="M57" s="6"/>
    </row>
    <row r="58" spans="2:31" x14ac:dyDescent="0.25">
      <c r="B58" s="5"/>
      <c r="C58" s="131"/>
      <c r="D58" s="111"/>
      <c r="E58" s="310" t="s">
        <v>190</v>
      </c>
      <c r="F58" s="310"/>
      <c r="G58" s="310"/>
      <c r="H58" s="310"/>
      <c r="I58" s="310"/>
      <c r="J58" s="310"/>
      <c r="K58" s="310"/>
      <c r="L58" s="111"/>
      <c r="M58" s="6"/>
    </row>
    <row r="59" spans="2:31" ht="36.75" customHeight="1" x14ac:dyDescent="0.25">
      <c r="B59" s="5"/>
      <c r="C59" s="155"/>
      <c r="D59" s="131"/>
      <c r="E59" s="293" t="s">
        <v>342</v>
      </c>
      <c r="F59" s="293"/>
      <c r="G59" s="293"/>
      <c r="H59" s="293"/>
      <c r="I59" s="293"/>
      <c r="J59" s="293"/>
      <c r="K59" s="293"/>
      <c r="L59" s="111"/>
      <c r="M59" s="6"/>
    </row>
    <row r="60" spans="2:31" ht="15" customHeight="1" x14ac:dyDescent="0.25">
      <c r="B60" s="5"/>
      <c r="C60" s="7"/>
      <c r="D60" s="7"/>
      <c r="E60" s="7"/>
      <c r="F60" s="7"/>
      <c r="G60" s="7"/>
      <c r="H60" s="7"/>
      <c r="I60" s="7"/>
      <c r="J60" s="7"/>
      <c r="K60" s="7"/>
      <c r="L60" s="7"/>
      <c r="M60" s="6"/>
    </row>
    <row r="61" spans="2:31" ht="13.8" thickBot="1" x14ac:dyDescent="0.3">
      <c r="B61" s="5"/>
      <c r="C61" s="8"/>
      <c r="D61" s="8" t="s">
        <v>1</v>
      </c>
      <c r="E61" s="8">
        <v>2015</v>
      </c>
      <c r="F61" s="8">
        <v>2016</v>
      </c>
      <c r="G61" s="8">
        <v>2017</v>
      </c>
      <c r="H61" s="8">
        <v>2018</v>
      </c>
      <c r="I61" s="8">
        <v>2019</v>
      </c>
      <c r="J61" s="8">
        <v>2020</v>
      </c>
      <c r="K61" s="8">
        <v>2021</v>
      </c>
      <c r="L61" s="83"/>
      <c r="M61" s="6"/>
    </row>
    <row r="62" spans="2:31" ht="13.8" thickBot="1" x14ac:dyDescent="0.3">
      <c r="B62" s="5"/>
      <c r="C62" s="7"/>
      <c r="D62" s="201" t="s">
        <v>50</v>
      </c>
      <c r="E62" s="127">
        <v>0.13100678083640099</v>
      </c>
      <c r="F62" s="127">
        <v>0.135163545538668</v>
      </c>
      <c r="G62" s="127">
        <v>0.14105419291436799</v>
      </c>
      <c r="H62" s="127">
        <v>0.14695779370596501</v>
      </c>
      <c r="I62" s="127">
        <v>0.15381584944285701</v>
      </c>
      <c r="J62" s="127">
        <v>0.16288337276199</v>
      </c>
      <c r="K62" s="127">
        <v>0.171620439016024</v>
      </c>
      <c r="L62" s="83"/>
      <c r="M62" s="6"/>
    </row>
    <row r="63" spans="2:31" ht="14.4" thickBot="1" x14ac:dyDescent="0.3">
      <c r="B63" s="5"/>
      <c r="C63" s="7"/>
      <c r="D63" s="7" t="s">
        <v>10</v>
      </c>
      <c r="E63" s="127">
        <v>3.8685403364089398E-2</v>
      </c>
      <c r="F63" s="127">
        <v>4.3754542260951997E-2</v>
      </c>
      <c r="G63" s="127">
        <v>5.0139132275602398E-2</v>
      </c>
      <c r="H63" s="127">
        <v>5.7374541277803101E-2</v>
      </c>
      <c r="I63" s="127">
        <v>6.4420838740849598E-2</v>
      </c>
      <c r="J63" s="127">
        <v>7.2606749654117703E-2</v>
      </c>
      <c r="K63" s="127">
        <v>8.0559003575379401E-2</v>
      </c>
      <c r="L63" s="83"/>
      <c r="M63" s="6"/>
      <c r="O63" s="200"/>
      <c r="P63" s="200"/>
      <c r="Q63" s="200"/>
      <c r="R63" s="200"/>
      <c r="S63" s="200"/>
      <c r="T63" s="200"/>
      <c r="U63" s="200"/>
      <c r="V63" s="200"/>
      <c r="X63" s="80"/>
      <c r="Y63" s="80"/>
      <c r="Z63" s="80"/>
      <c r="AA63" s="80"/>
      <c r="AB63" s="80"/>
      <c r="AC63" s="80"/>
      <c r="AD63" s="80"/>
      <c r="AE63" s="80"/>
    </row>
    <row r="64" spans="2:31" ht="14.4" thickBot="1" x14ac:dyDescent="0.3">
      <c r="B64" s="5"/>
      <c r="C64" s="7"/>
      <c r="D64" s="7" t="s">
        <v>51</v>
      </c>
      <c r="E64" s="127">
        <v>0.17322339832974601</v>
      </c>
      <c r="F64" s="127">
        <v>0.18252815741093001</v>
      </c>
      <c r="G64" s="127">
        <v>0.19591674454854699</v>
      </c>
      <c r="H64" s="127">
        <v>0.21427812759499501</v>
      </c>
      <c r="I64" s="127">
        <v>0.23657216920427199</v>
      </c>
      <c r="J64" s="127">
        <v>0.26468000897601301</v>
      </c>
      <c r="K64" s="127">
        <v>0.29197218941192099</v>
      </c>
      <c r="L64" s="83"/>
      <c r="M64" s="6"/>
      <c r="O64" s="200"/>
      <c r="P64" s="200"/>
      <c r="Q64" s="200"/>
      <c r="R64" s="200"/>
      <c r="S64" s="200"/>
      <c r="T64" s="200"/>
      <c r="U64" s="200"/>
      <c r="V64" s="200"/>
      <c r="X64" s="80"/>
      <c r="Y64" s="80"/>
      <c r="Z64" s="80"/>
      <c r="AA64" s="80"/>
      <c r="AB64" s="80"/>
      <c r="AC64" s="80"/>
      <c r="AD64" s="80"/>
      <c r="AE64" s="80"/>
    </row>
    <row r="65" spans="2:31" ht="14.4" thickBot="1" x14ac:dyDescent="0.3">
      <c r="B65" s="5"/>
      <c r="C65" s="254"/>
      <c r="D65" s="254" t="s">
        <v>7</v>
      </c>
      <c r="E65" s="127">
        <v>4.29430499619975E-3</v>
      </c>
      <c r="F65" s="127">
        <v>4.4195611412089896E-3</v>
      </c>
      <c r="G65" s="127">
        <v>4.6055124841246301E-3</v>
      </c>
      <c r="H65" s="127">
        <v>4.5182196319427997E-3</v>
      </c>
      <c r="I65" s="127">
        <v>4.42883260055841E-3</v>
      </c>
      <c r="J65" s="127">
        <v>4.3482056173599999E-3</v>
      </c>
      <c r="K65" s="127">
        <v>4.2604557708974897E-3</v>
      </c>
      <c r="L65" s="256"/>
      <c r="M65" s="6"/>
      <c r="O65" s="200"/>
      <c r="P65" s="200"/>
      <c r="Q65" s="200"/>
      <c r="R65" s="200"/>
      <c r="S65" s="200"/>
      <c r="T65" s="200"/>
      <c r="U65" s="200"/>
      <c r="V65" s="200"/>
      <c r="X65" s="80"/>
      <c r="Y65" s="80"/>
      <c r="Z65" s="80"/>
      <c r="AA65" s="80"/>
      <c r="AB65" s="80"/>
      <c r="AC65" s="80"/>
      <c r="AD65" s="80"/>
      <c r="AE65" s="80"/>
    </row>
    <row r="66" spans="2:31" ht="14.4" thickBot="1" x14ac:dyDescent="0.3">
      <c r="B66" s="5"/>
      <c r="C66" s="7"/>
      <c r="D66" s="7" t="s">
        <v>113</v>
      </c>
      <c r="E66" s="127">
        <v>8.4756070649116597E-2</v>
      </c>
      <c r="F66" s="127">
        <v>9.1173898206645704E-2</v>
      </c>
      <c r="G66" s="127">
        <v>9.7410904291533401E-2</v>
      </c>
      <c r="H66" s="127">
        <v>0.10345138912762</v>
      </c>
      <c r="I66" s="127">
        <v>0.10931157725604999</v>
      </c>
      <c r="J66" s="127">
        <v>0.115120163966574</v>
      </c>
      <c r="K66" s="127">
        <v>0.120707698596275</v>
      </c>
      <c r="L66" s="83"/>
      <c r="M66" s="6"/>
      <c r="O66" s="200"/>
      <c r="P66" s="200"/>
      <c r="Q66" s="200"/>
      <c r="R66" s="200"/>
      <c r="S66" s="200"/>
      <c r="T66" s="200"/>
      <c r="U66" s="200"/>
      <c r="V66" s="200"/>
      <c r="X66" s="80"/>
      <c r="Y66" s="80"/>
      <c r="Z66" s="80"/>
      <c r="AA66" s="80"/>
      <c r="AB66" s="80"/>
      <c r="AC66" s="80"/>
      <c r="AD66" s="80"/>
      <c r="AE66" s="80"/>
    </row>
    <row r="67" spans="2:31" ht="14.4" thickBot="1" x14ac:dyDescent="0.3">
      <c r="B67" s="5"/>
      <c r="C67" s="7"/>
      <c r="D67" s="7" t="s">
        <v>173</v>
      </c>
      <c r="E67" s="127">
        <v>4.2510454541454898E-2</v>
      </c>
      <c r="F67" s="127">
        <v>4.1424721517261398E-2</v>
      </c>
      <c r="G67" s="127">
        <v>4.0332964325896802E-2</v>
      </c>
      <c r="H67" s="127">
        <v>3.9234013053269498E-2</v>
      </c>
      <c r="I67" s="127">
        <v>3.8138519849672502E-2</v>
      </c>
      <c r="J67" s="127">
        <v>3.7090441587062303E-2</v>
      </c>
      <c r="K67" s="127">
        <v>3.60319805253606E-2</v>
      </c>
      <c r="L67" s="130"/>
      <c r="M67" s="6"/>
      <c r="O67" s="200"/>
      <c r="P67" s="200"/>
      <c r="Q67" s="200"/>
      <c r="R67" s="200"/>
      <c r="S67" s="200"/>
      <c r="T67" s="200"/>
      <c r="U67" s="200"/>
      <c r="V67" s="200"/>
      <c r="W67" s="80"/>
      <c r="X67" s="80"/>
      <c r="Y67" s="80"/>
      <c r="Z67" s="80"/>
      <c r="AA67" s="80"/>
      <c r="AB67" s="80"/>
      <c r="AC67" s="80"/>
      <c r="AD67" s="80"/>
      <c r="AE67" s="80"/>
    </row>
    <row r="68" spans="2:31" ht="14.4" thickBot="1" x14ac:dyDescent="0.3">
      <c r="B68" s="5"/>
      <c r="C68" s="221"/>
      <c r="D68" s="221" t="s">
        <v>380</v>
      </c>
      <c r="E68" s="127">
        <v>7.66438155016929E-3</v>
      </c>
      <c r="F68" s="127">
        <v>7.6041660530571896E-3</v>
      </c>
      <c r="G68" s="127">
        <v>7.5401985687888898E-3</v>
      </c>
      <c r="H68" s="127">
        <v>7.4720570728232898E-3</v>
      </c>
      <c r="I68" s="127">
        <v>7.4015829125689998E-3</v>
      </c>
      <c r="J68" s="127">
        <v>7.3373495986777601E-3</v>
      </c>
      <c r="K68" s="127">
        <v>7.2680803732966702E-3</v>
      </c>
      <c r="L68" s="130"/>
      <c r="M68" s="6"/>
      <c r="O68" s="200"/>
      <c r="P68" s="200"/>
      <c r="Q68" s="200"/>
      <c r="R68" s="200"/>
      <c r="S68" s="200"/>
      <c r="T68" s="200"/>
      <c r="U68" s="200"/>
      <c r="V68" s="200"/>
      <c r="W68" s="80"/>
      <c r="X68" s="80"/>
      <c r="Y68" s="80"/>
      <c r="Z68" s="80"/>
      <c r="AA68" s="80"/>
      <c r="AB68" s="80"/>
      <c r="AC68" s="80"/>
      <c r="AD68" s="80"/>
      <c r="AE68" s="80"/>
    </row>
    <row r="69" spans="2:31" ht="14.4" thickBot="1" x14ac:dyDescent="0.3">
      <c r="B69" s="5"/>
      <c r="C69" s="221"/>
      <c r="D69" s="221" t="s">
        <v>172</v>
      </c>
      <c r="E69" s="127">
        <v>1.70886866135626E-3</v>
      </c>
      <c r="F69" s="127">
        <v>2.0187496074159299E-3</v>
      </c>
      <c r="G69" s="127">
        <v>2.6552156404108501E-3</v>
      </c>
      <c r="H69" s="127">
        <v>3.44198377626628E-3</v>
      </c>
      <c r="I69" s="127">
        <v>4.7031037399980196E-3</v>
      </c>
      <c r="J69" s="127">
        <v>5.9404610524558098E-3</v>
      </c>
      <c r="K69" s="127">
        <v>7.1474355461157097E-3</v>
      </c>
      <c r="L69" s="130"/>
      <c r="M69" s="6"/>
      <c r="O69" s="200"/>
      <c r="P69" s="200"/>
      <c r="Q69" s="200"/>
      <c r="R69" s="200"/>
      <c r="S69" s="200"/>
      <c r="T69" s="200"/>
      <c r="U69" s="200"/>
      <c r="V69" s="200"/>
      <c r="W69" s="80"/>
      <c r="X69" s="80"/>
      <c r="Y69" s="80"/>
      <c r="Z69" s="80"/>
      <c r="AA69" s="80"/>
      <c r="AB69" s="80"/>
      <c r="AC69" s="80"/>
      <c r="AD69" s="80"/>
      <c r="AE69" s="80"/>
    </row>
    <row r="70" spans="2:31" ht="14.4" thickBot="1" x14ac:dyDescent="0.3">
      <c r="B70" s="9"/>
      <c r="C70" s="10"/>
      <c r="D70" s="10"/>
      <c r="E70" s="10"/>
      <c r="F70" s="10"/>
      <c r="G70" s="10"/>
      <c r="H70" s="10"/>
      <c r="I70" s="10"/>
      <c r="J70" s="10"/>
      <c r="K70" s="10"/>
      <c r="L70" s="10"/>
      <c r="M70" s="11"/>
      <c r="O70" s="200"/>
      <c r="P70" s="200"/>
      <c r="Q70" s="200"/>
      <c r="R70" s="200"/>
      <c r="S70" s="200"/>
      <c r="T70" s="200"/>
      <c r="U70" s="200"/>
      <c r="V70" s="200"/>
      <c r="W70" s="80"/>
      <c r="X70" s="80"/>
      <c r="Y70" s="80"/>
      <c r="Z70" s="80"/>
      <c r="AA70" s="80"/>
      <c r="AB70" s="80"/>
      <c r="AC70" s="80"/>
      <c r="AD70" s="80"/>
      <c r="AE70" s="80"/>
    </row>
    <row r="71" spans="2:31" ht="13.8" x14ac:dyDescent="0.25">
      <c r="B71" s="80"/>
      <c r="C71" s="80"/>
      <c r="D71" s="80"/>
      <c r="E71" s="80"/>
      <c r="F71" s="80"/>
      <c r="G71" s="80"/>
      <c r="H71" s="80"/>
      <c r="I71" s="80"/>
      <c r="J71" s="80"/>
      <c r="K71" s="80"/>
      <c r="L71" s="80"/>
      <c r="M71" s="80"/>
      <c r="O71" s="200"/>
      <c r="P71" s="200"/>
      <c r="Q71" s="200"/>
      <c r="R71" s="200"/>
      <c r="S71" s="200"/>
      <c r="T71" s="200"/>
      <c r="U71" s="200"/>
      <c r="V71" s="200"/>
      <c r="W71" s="80"/>
      <c r="X71" s="80"/>
      <c r="Y71" s="80"/>
      <c r="Z71" s="80"/>
      <c r="AA71" s="80"/>
      <c r="AB71" s="80"/>
      <c r="AC71" s="80"/>
      <c r="AD71" s="80"/>
      <c r="AE71" s="80"/>
    </row>
    <row r="72" spans="2:31" ht="13.8" x14ac:dyDescent="0.25">
      <c r="B72" s="80"/>
      <c r="C72" s="80"/>
      <c r="D72" s="80"/>
      <c r="E72" s="80"/>
      <c r="F72" s="80"/>
      <c r="G72" s="80"/>
      <c r="H72" s="80"/>
      <c r="I72" s="80"/>
      <c r="J72" s="80"/>
      <c r="K72" s="80"/>
      <c r="L72" s="80"/>
      <c r="M72" s="80"/>
      <c r="O72" s="200"/>
      <c r="P72" s="200"/>
      <c r="Q72" s="200"/>
      <c r="R72" s="200"/>
      <c r="S72" s="200"/>
      <c r="T72" s="200"/>
      <c r="U72" s="200"/>
      <c r="V72" s="200"/>
      <c r="W72" s="80"/>
      <c r="X72" s="80"/>
      <c r="Y72" s="80"/>
      <c r="Z72" s="80"/>
      <c r="AA72" s="80"/>
      <c r="AB72" s="80"/>
      <c r="AC72" s="80"/>
      <c r="AD72" s="80"/>
      <c r="AE72" s="80"/>
    </row>
    <row r="73" spans="2:31" ht="13.8" thickBot="1" x14ac:dyDescent="0.3">
      <c r="B73" s="80"/>
      <c r="C73" s="80"/>
      <c r="D73" s="80"/>
      <c r="E73" s="80"/>
      <c r="F73" s="80"/>
      <c r="G73" s="80"/>
      <c r="H73" s="80"/>
      <c r="I73" s="80"/>
      <c r="J73" s="80"/>
      <c r="K73" s="80"/>
      <c r="L73" s="80"/>
      <c r="M73" s="80"/>
      <c r="Q73" s="64"/>
      <c r="R73" s="64"/>
      <c r="Y73" s="80"/>
      <c r="Z73" s="80"/>
      <c r="AA73" s="80"/>
      <c r="AB73" s="80"/>
      <c r="AC73" s="80"/>
      <c r="AD73" s="80"/>
      <c r="AE73" s="80"/>
    </row>
    <row r="74" spans="2:31" x14ac:dyDescent="0.25">
      <c r="B74" s="2"/>
      <c r="C74" s="3"/>
      <c r="D74" s="3"/>
      <c r="E74" s="3"/>
      <c r="F74" s="3"/>
      <c r="G74" s="3"/>
      <c r="H74" s="3"/>
      <c r="I74" s="3"/>
      <c r="J74" s="3"/>
      <c r="K74" s="3"/>
      <c r="L74" s="3"/>
      <c r="M74" s="4"/>
      <c r="Q74" s="64"/>
      <c r="R74" s="64"/>
      <c r="Y74" s="80"/>
      <c r="Z74" s="80"/>
      <c r="AA74" s="80"/>
      <c r="AB74" s="80"/>
      <c r="AC74" s="80"/>
      <c r="AD74" s="80"/>
      <c r="AE74" s="80"/>
    </row>
    <row r="75" spans="2:31" ht="15" customHeight="1" x14ac:dyDescent="0.25">
      <c r="B75" s="5"/>
      <c r="C75" s="131"/>
      <c r="D75" s="165"/>
      <c r="E75" s="304" t="s">
        <v>310</v>
      </c>
      <c r="F75" s="304"/>
      <c r="G75" s="304"/>
      <c r="H75" s="304"/>
      <c r="I75" s="304"/>
      <c r="J75" s="304"/>
      <c r="K75" s="304"/>
      <c r="L75" s="165"/>
      <c r="M75" s="6"/>
      <c r="O75" s="126" t="s">
        <v>321</v>
      </c>
      <c r="X75" s="126" t="s">
        <v>344</v>
      </c>
    </row>
    <row r="76" spans="2:31" x14ac:dyDescent="0.25">
      <c r="B76" s="5"/>
      <c r="C76" s="131"/>
      <c r="D76" s="111"/>
      <c r="E76" s="310" t="s">
        <v>175</v>
      </c>
      <c r="F76" s="310"/>
      <c r="G76" s="310"/>
      <c r="H76" s="310"/>
      <c r="I76" s="310"/>
      <c r="J76" s="310"/>
      <c r="K76" s="310"/>
      <c r="L76" s="111"/>
      <c r="M76" s="6"/>
      <c r="O76" s="126" t="s">
        <v>175</v>
      </c>
      <c r="X76" s="126" t="s">
        <v>175</v>
      </c>
    </row>
    <row r="77" spans="2:31" ht="40.5" customHeight="1" x14ac:dyDescent="0.25">
      <c r="B77" s="5"/>
      <c r="C77" s="155"/>
      <c r="D77" s="131"/>
      <c r="E77" s="293" t="s">
        <v>226</v>
      </c>
      <c r="F77" s="293"/>
      <c r="G77" s="293"/>
      <c r="H77" s="293"/>
      <c r="I77" s="293"/>
      <c r="J77" s="293"/>
      <c r="K77" s="293"/>
      <c r="L77" s="111"/>
      <c r="M77" s="6"/>
    </row>
    <row r="78" spans="2:31" x14ac:dyDescent="0.25">
      <c r="B78" s="5"/>
      <c r="C78" s="7"/>
      <c r="D78" s="7"/>
      <c r="E78" s="7"/>
      <c r="F78" s="7"/>
      <c r="G78" s="7"/>
      <c r="H78" s="7"/>
      <c r="I78" s="7"/>
      <c r="J78" s="7"/>
      <c r="K78" s="7"/>
      <c r="L78" s="7"/>
      <c r="M78" s="6"/>
    </row>
    <row r="79" spans="2:31" ht="13.8" thickBot="1" x14ac:dyDescent="0.3">
      <c r="B79" s="5"/>
      <c r="C79" s="8"/>
      <c r="D79" s="8" t="s">
        <v>1</v>
      </c>
      <c r="E79" s="8">
        <v>2015</v>
      </c>
      <c r="F79" s="8">
        <v>2016</v>
      </c>
      <c r="G79" s="8">
        <v>2017</v>
      </c>
      <c r="H79" s="8">
        <v>2018</v>
      </c>
      <c r="I79" s="8">
        <v>2019</v>
      </c>
      <c r="J79" s="8">
        <v>2020</v>
      </c>
      <c r="K79" s="8">
        <v>2021</v>
      </c>
      <c r="L79" s="83"/>
      <c r="M79" s="6"/>
    </row>
    <row r="80" spans="2:31" ht="13.8" thickBot="1" x14ac:dyDescent="0.3">
      <c r="B80" s="5"/>
      <c r="C80" s="7"/>
      <c r="D80" s="201" t="s">
        <v>50</v>
      </c>
      <c r="E80" s="68">
        <v>95.111257989243398</v>
      </c>
      <c r="F80" s="68">
        <v>96.156370065277798</v>
      </c>
      <c r="G80" s="68">
        <v>97.964381109794999</v>
      </c>
      <c r="H80" s="68">
        <v>99.859212257027806</v>
      </c>
      <c r="I80" s="68">
        <v>102.370673026427</v>
      </c>
      <c r="J80" s="68">
        <v>106.163651406749</v>
      </c>
      <c r="K80" s="68">
        <v>109.54682212429501</v>
      </c>
      <c r="L80" s="216"/>
      <c r="M80" s="6"/>
    </row>
    <row r="81" spans="2:13" ht="13.8" thickBot="1" x14ac:dyDescent="0.3">
      <c r="B81" s="5"/>
      <c r="C81" s="7"/>
      <c r="D81" s="7" t="s">
        <v>10</v>
      </c>
      <c r="E81" s="68">
        <v>5.5484244255870303</v>
      </c>
      <c r="F81" s="68">
        <v>6.3941601742812297</v>
      </c>
      <c r="G81" s="68">
        <v>7.45919910568088</v>
      </c>
      <c r="H81" s="68">
        <v>8.6786767284502204</v>
      </c>
      <c r="I81" s="68">
        <v>9.8898651501476298</v>
      </c>
      <c r="J81" s="68">
        <v>11.3052667151305</v>
      </c>
      <c r="K81" s="68">
        <v>12.704679392859701</v>
      </c>
      <c r="L81" s="83"/>
      <c r="M81" s="6"/>
    </row>
    <row r="82" spans="2:13" ht="13.8" thickBot="1" x14ac:dyDescent="0.3">
      <c r="B82" s="5"/>
      <c r="C82" s="7"/>
      <c r="D82" s="7" t="s">
        <v>51</v>
      </c>
      <c r="E82" s="68">
        <v>152.05911017809501</v>
      </c>
      <c r="F82" s="68">
        <v>155.43598134017199</v>
      </c>
      <c r="G82" s="68">
        <v>161.53897213710101</v>
      </c>
      <c r="H82" s="68">
        <v>171.106033432982</v>
      </c>
      <c r="I82" s="68">
        <v>183.339337209006</v>
      </c>
      <c r="J82" s="68">
        <v>199.52018441021599</v>
      </c>
      <c r="K82" s="68">
        <v>215.310400840081</v>
      </c>
      <c r="L82" s="83"/>
      <c r="M82" s="6"/>
    </row>
    <row r="83" spans="2:13" ht="13.8" thickBot="1" x14ac:dyDescent="0.3">
      <c r="B83" s="5"/>
      <c r="C83" s="254"/>
      <c r="D83" s="254" t="s">
        <v>7</v>
      </c>
      <c r="E83" s="68">
        <v>1.94047866066632</v>
      </c>
      <c r="F83" s="68">
        <v>2.0397744105252098</v>
      </c>
      <c r="G83" s="68">
        <v>2.1701178550981099</v>
      </c>
      <c r="H83" s="68">
        <v>2.17647377263321</v>
      </c>
      <c r="I83" s="68">
        <v>2.1823079135697601</v>
      </c>
      <c r="J83" s="68">
        <v>2.1906929245067799</v>
      </c>
      <c r="K83" s="68">
        <v>2.1953106789180499</v>
      </c>
      <c r="L83" s="256"/>
      <c r="M83" s="6"/>
    </row>
    <row r="84" spans="2:13" ht="13.8" thickBot="1" x14ac:dyDescent="0.3">
      <c r="B84" s="5"/>
      <c r="C84" s="7"/>
      <c r="D84" s="7" t="s">
        <v>113</v>
      </c>
      <c r="E84" s="68">
        <v>15.584123805100999</v>
      </c>
      <c r="F84" s="68">
        <v>16.754881317042202</v>
      </c>
      <c r="G84" s="68">
        <v>17.923545705930199</v>
      </c>
      <c r="H84" s="68">
        <v>19.086087723179698</v>
      </c>
      <c r="I84" s="68">
        <v>20.245759993500702</v>
      </c>
      <c r="J84" s="68">
        <v>21.402147491038999</v>
      </c>
      <c r="K84" s="68">
        <v>22.552266350502101</v>
      </c>
      <c r="L84" s="83"/>
      <c r="M84" s="6"/>
    </row>
    <row r="85" spans="2:13" ht="13.8" thickBot="1" x14ac:dyDescent="0.3">
      <c r="B85" s="5"/>
      <c r="C85" s="7"/>
      <c r="D85" s="7" t="s">
        <v>173</v>
      </c>
      <c r="E85" s="68">
        <v>9.0956986814527507</v>
      </c>
      <c r="F85" s="68">
        <v>8.8722668599971897</v>
      </c>
      <c r="G85" s="68">
        <v>8.6545575679437796</v>
      </c>
      <c r="H85" s="68">
        <v>8.43754877162662</v>
      </c>
      <c r="I85" s="68">
        <v>8.2231618784745599</v>
      </c>
      <c r="J85" s="68">
        <v>8.0103350009432095</v>
      </c>
      <c r="K85" s="68">
        <v>7.7989023362563801</v>
      </c>
      <c r="L85" s="83"/>
      <c r="M85" s="6"/>
    </row>
    <row r="86" spans="2:13" ht="13.8" thickBot="1" x14ac:dyDescent="0.3">
      <c r="B86" s="5"/>
      <c r="C86" s="221"/>
      <c r="D86" s="221" t="s">
        <v>380</v>
      </c>
      <c r="E86" s="68">
        <v>0.66228276392426499</v>
      </c>
      <c r="F86" s="68">
        <v>0.64916686101483201</v>
      </c>
      <c r="G86" s="68">
        <v>0.63607873525435898</v>
      </c>
      <c r="H86" s="68">
        <v>0.62305819277385199</v>
      </c>
      <c r="I86" s="68">
        <v>0.61000246760869703</v>
      </c>
      <c r="J86" s="68">
        <v>0.597495907292516</v>
      </c>
      <c r="K86" s="68">
        <v>0.58464600350808704</v>
      </c>
      <c r="L86" s="222"/>
      <c r="M86" s="6"/>
    </row>
    <row r="87" spans="2:13" ht="13.8" thickBot="1" x14ac:dyDescent="0.3">
      <c r="B87" s="5"/>
      <c r="C87" s="221"/>
      <c r="D87" s="221" t="s">
        <v>172</v>
      </c>
      <c r="E87" s="68">
        <v>0.37657304817050002</v>
      </c>
      <c r="F87" s="68">
        <v>0.44784760320860301</v>
      </c>
      <c r="G87" s="68">
        <v>0.59386633668519295</v>
      </c>
      <c r="H87" s="68">
        <v>0.77663005271239105</v>
      </c>
      <c r="I87" s="68">
        <v>1.07132357191789</v>
      </c>
      <c r="J87" s="68">
        <v>1.36535386510374</v>
      </c>
      <c r="K87" s="68">
        <v>1.6588057160157099</v>
      </c>
      <c r="L87" s="222"/>
      <c r="M87" s="6"/>
    </row>
    <row r="88" spans="2:13" x14ac:dyDescent="0.25">
      <c r="B88" s="5"/>
      <c r="C88" s="7"/>
      <c r="D88" s="131"/>
      <c r="E88" s="131"/>
      <c r="F88" s="131"/>
      <c r="G88" s="131"/>
      <c r="H88" s="131"/>
      <c r="I88" s="131"/>
      <c r="J88" s="131"/>
      <c r="K88" s="131"/>
      <c r="L88" s="83"/>
      <c r="M88" s="6"/>
    </row>
    <row r="89" spans="2:13" ht="13.8" thickBot="1" x14ac:dyDescent="0.3">
      <c r="B89" s="9"/>
      <c r="C89" s="10"/>
      <c r="D89" s="10"/>
      <c r="E89" s="10"/>
      <c r="F89" s="10"/>
      <c r="G89" s="10"/>
      <c r="H89" s="10"/>
      <c r="I89" s="10"/>
      <c r="J89" s="10"/>
      <c r="K89" s="10"/>
      <c r="L89" s="10"/>
      <c r="M89" s="11"/>
    </row>
    <row r="90" spans="2:13" x14ac:dyDescent="0.25">
      <c r="B90" s="80"/>
      <c r="C90" s="80"/>
      <c r="D90" s="80"/>
      <c r="E90" s="80"/>
      <c r="F90" s="80"/>
      <c r="G90" s="80"/>
      <c r="H90" s="80"/>
      <c r="I90" s="80"/>
      <c r="J90" s="80"/>
      <c r="K90" s="80"/>
      <c r="L90" s="80"/>
      <c r="M90" s="80"/>
    </row>
    <row r="91" spans="2:13" ht="13.8" thickBot="1" x14ac:dyDescent="0.3">
      <c r="B91" s="80"/>
      <c r="C91" s="80"/>
      <c r="D91" s="80"/>
      <c r="E91" s="80"/>
      <c r="F91" s="80"/>
      <c r="G91" s="80"/>
      <c r="H91" s="80"/>
      <c r="I91" s="80"/>
      <c r="J91" s="80"/>
      <c r="K91" s="80"/>
      <c r="L91" s="80"/>
      <c r="M91" s="80"/>
    </row>
    <row r="92" spans="2:13" x14ac:dyDescent="0.25">
      <c r="B92" s="2"/>
      <c r="C92" s="3"/>
      <c r="D92" s="3"/>
      <c r="E92" s="3"/>
      <c r="F92" s="3"/>
      <c r="G92" s="3"/>
      <c r="H92" s="3"/>
      <c r="I92" s="3"/>
      <c r="J92" s="3"/>
      <c r="K92" s="3"/>
      <c r="L92" s="3"/>
      <c r="M92" s="4"/>
    </row>
    <row r="93" spans="2:13" ht="31.5" customHeight="1" x14ac:dyDescent="0.25">
      <c r="B93" s="5"/>
      <c r="C93" s="131"/>
      <c r="D93" s="165"/>
      <c r="E93" s="304" t="s">
        <v>345</v>
      </c>
      <c r="F93" s="304"/>
      <c r="G93" s="304"/>
      <c r="H93" s="304"/>
      <c r="I93" s="304"/>
      <c r="J93" s="304"/>
      <c r="K93" s="304"/>
      <c r="L93" s="165"/>
      <c r="M93" s="6"/>
    </row>
    <row r="94" spans="2:13" x14ac:dyDescent="0.25">
      <c r="B94" s="5"/>
      <c r="C94" s="131"/>
      <c r="D94" s="111"/>
      <c r="E94" s="310" t="s">
        <v>175</v>
      </c>
      <c r="F94" s="310"/>
      <c r="G94" s="310"/>
      <c r="H94" s="310"/>
      <c r="I94" s="310"/>
      <c r="J94" s="310"/>
      <c r="K94" s="310"/>
      <c r="L94" s="111"/>
      <c r="M94" s="6"/>
    </row>
    <row r="95" spans="2:13" ht="36" customHeight="1" x14ac:dyDescent="0.25">
      <c r="B95" s="5"/>
      <c r="C95" s="155"/>
      <c r="D95" s="131"/>
      <c r="E95" s="293" t="s">
        <v>343</v>
      </c>
      <c r="F95" s="293"/>
      <c r="G95" s="293"/>
      <c r="H95" s="293"/>
      <c r="I95" s="293"/>
      <c r="J95" s="293"/>
      <c r="K95" s="293"/>
      <c r="L95" s="111"/>
      <c r="M95" s="6"/>
    </row>
    <row r="96" spans="2:13" x14ac:dyDescent="0.25">
      <c r="B96" s="5"/>
      <c r="C96" s="7"/>
      <c r="D96" s="7"/>
      <c r="E96" s="7"/>
      <c r="F96" s="7"/>
      <c r="G96" s="7"/>
      <c r="H96" s="7"/>
      <c r="I96" s="7"/>
      <c r="J96" s="7"/>
      <c r="K96" s="7"/>
      <c r="L96" s="7"/>
      <c r="M96" s="6"/>
    </row>
    <row r="97" spans="2:31" ht="13.8" thickBot="1" x14ac:dyDescent="0.3">
      <c r="B97" s="5"/>
      <c r="C97" s="8"/>
      <c r="D97" s="8" t="s">
        <v>1</v>
      </c>
      <c r="E97" s="8">
        <v>2015</v>
      </c>
      <c r="F97" s="8">
        <v>2016</v>
      </c>
      <c r="G97" s="8">
        <v>2017</v>
      </c>
      <c r="H97" s="8">
        <v>2018</v>
      </c>
      <c r="I97" s="8">
        <v>2019</v>
      </c>
      <c r="J97" s="8">
        <v>2020</v>
      </c>
      <c r="K97" s="8">
        <v>2021</v>
      </c>
      <c r="L97" s="83"/>
      <c r="M97" s="6"/>
    </row>
    <row r="98" spans="2:31" ht="13.8" thickBot="1" x14ac:dyDescent="0.3">
      <c r="B98" s="5"/>
      <c r="C98" s="7"/>
      <c r="D98" s="201" t="s">
        <v>50</v>
      </c>
      <c r="E98" s="68">
        <v>95.111256533238603</v>
      </c>
      <c r="F98" s="68">
        <v>96.366506644031503</v>
      </c>
      <c r="G98" s="68">
        <v>98.748500690756103</v>
      </c>
      <c r="H98" s="68">
        <v>101.250823788668</v>
      </c>
      <c r="I98" s="68">
        <v>104.42563396063601</v>
      </c>
      <c r="J98" s="68">
        <v>109.062039173153</v>
      </c>
      <c r="K98" s="68">
        <v>113.47948941240401</v>
      </c>
      <c r="L98" s="83"/>
      <c r="M98" s="6"/>
    </row>
    <row r="99" spans="2:31" ht="13.8" thickBot="1" x14ac:dyDescent="0.3">
      <c r="B99" s="5"/>
      <c r="C99" s="7"/>
      <c r="D99" s="7" t="s">
        <v>10</v>
      </c>
      <c r="E99" s="68">
        <v>5.5484244255870303</v>
      </c>
      <c r="F99" s="68">
        <v>6.4088851594307696</v>
      </c>
      <c r="G99" s="68">
        <v>7.4929188528354702</v>
      </c>
      <c r="H99" s="68">
        <v>8.7370718726419501</v>
      </c>
      <c r="I99" s="68">
        <v>9.9778656672755801</v>
      </c>
      <c r="J99" s="68">
        <v>11.4311410258977</v>
      </c>
      <c r="K99" s="68">
        <v>12.8751161106326</v>
      </c>
      <c r="L99" s="83"/>
      <c r="M99" s="6"/>
    </row>
    <row r="100" spans="2:31" ht="13.8" thickBot="1" x14ac:dyDescent="0.3">
      <c r="B100" s="5"/>
      <c r="C100" s="7"/>
      <c r="D100" s="7" t="s">
        <v>51</v>
      </c>
      <c r="E100" s="68">
        <v>152.05908042334801</v>
      </c>
      <c r="F100" s="68">
        <v>155.905269517607</v>
      </c>
      <c r="G100" s="68">
        <v>162.59847342064401</v>
      </c>
      <c r="H100" s="68">
        <v>172.876103407687</v>
      </c>
      <c r="I100" s="68">
        <v>186.08146545586499</v>
      </c>
      <c r="J100" s="68">
        <v>203.630890963046</v>
      </c>
      <c r="K100" s="68">
        <v>220.96813338061</v>
      </c>
      <c r="L100" s="83"/>
      <c r="M100" s="6"/>
    </row>
    <row r="101" spans="2:31" ht="14.4" thickBot="1" x14ac:dyDescent="0.3">
      <c r="B101" s="5"/>
      <c r="C101" s="254"/>
      <c r="D101" s="254" t="s">
        <v>7</v>
      </c>
      <c r="E101" s="68">
        <v>1.94047866066632</v>
      </c>
      <c r="F101" s="68">
        <v>2.03929760888346</v>
      </c>
      <c r="G101" s="68">
        <v>2.1696020499602802</v>
      </c>
      <c r="H101" s="68">
        <v>2.1761135361369801</v>
      </c>
      <c r="I101" s="68">
        <v>2.18228615538158</v>
      </c>
      <c r="J101" s="68">
        <v>2.19124369630942</v>
      </c>
      <c r="K101" s="68">
        <v>2.1967600139598802</v>
      </c>
      <c r="L101" s="256"/>
      <c r="M101" s="6"/>
      <c r="O101" s="200"/>
      <c r="P101" s="200"/>
      <c r="Q101" s="200"/>
      <c r="R101" s="200"/>
      <c r="S101" s="200"/>
      <c r="T101" s="200"/>
      <c r="U101" s="200"/>
      <c r="V101" s="200"/>
    </row>
    <row r="102" spans="2:31" ht="14.4" thickBot="1" x14ac:dyDescent="0.3">
      <c r="B102" s="5"/>
      <c r="C102" s="7"/>
      <c r="D102" s="7" t="s">
        <v>113</v>
      </c>
      <c r="E102" s="68">
        <v>15.584123805100999</v>
      </c>
      <c r="F102" s="68">
        <v>16.786896710808101</v>
      </c>
      <c r="G102" s="68">
        <v>17.989211652006802</v>
      </c>
      <c r="H102" s="68">
        <v>19.190038732429699</v>
      </c>
      <c r="I102" s="68">
        <v>20.391355063676102</v>
      </c>
      <c r="J102" s="68">
        <v>21.5932986609089</v>
      </c>
      <c r="K102" s="68">
        <v>22.793942571010199</v>
      </c>
      <c r="L102" s="83"/>
      <c r="M102" s="6"/>
      <c r="O102" s="200"/>
      <c r="P102" s="200"/>
      <c r="Q102" s="200"/>
      <c r="R102" s="200"/>
      <c r="S102" s="200"/>
      <c r="T102" s="200"/>
      <c r="U102" s="200"/>
      <c r="V102" s="200"/>
    </row>
    <row r="103" spans="2:31" ht="14.4" thickBot="1" x14ac:dyDescent="0.3">
      <c r="B103" s="5"/>
      <c r="C103" s="7"/>
      <c r="D103" s="7" t="s">
        <v>173</v>
      </c>
      <c r="E103" s="68">
        <v>9.0956986814527507</v>
      </c>
      <c r="F103" s="68">
        <v>8.8940900728394698</v>
      </c>
      <c r="G103" s="68">
        <v>8.69200983573106</v>
      </c>
      <c r="H103" s="68">
        <v>8.4891459497450601</v>
      </c>
      <c r="I103" s="68">
        <v>8.2860408910317602</v>
      </c>
      <c r="J103" s="68">
        <v>8.0824763617784896</v>
      </c>
      <c r="K103" s="68">
        <v>7.8794433098052803</v>
      </c>
      <c r="L103" s="83"/>
      <c r="M103" s="6"/>
      <c r="O103" s="200"/>
      <c r="P103" s="200"/>
      <c r="Q103" s="200"/>
      <c r="R103" s="200"/>
      <c r="S103" s="200"/>
      <c r="T103" s="200"/>
      <c r="U103" s="200"/>
      <c r="V103" s="200"/>
    </row>
    <row r="104" spans="2:31" ht="14.4" thickBot="1" x14ac:dyDescent="0.3">
      <c r="B104" s="5"/>
      <c r="C104" s="221"/>
      <c r="D104" s="221" t="s">
        <v>380</v>
      </c>
      <c r="E104" s="68">
        <v>0.66228276392426499</v>
      </c>
      <c r="F104" s="68">
        <v>0.65042802066884897</v>
      </c>
      <c r="G104" s="68">
        <v>0.63839521580618497</v>
      </c>
      <c r="H104" s="68">
        <v>0.62625379575663198</v>
      </c>
      <c r="I104" s="68">
        <v>0.61390532606035697</v>
      </c>
      <c r="J104" s="68">
        <v>0.60195272392071097</v>
      </c>
      <c r="K104" s="68">
        <v>0.58949966507950202</v>
      </c>
      <c r="L104" s="222"/>
      <c r="M104" s="6"/>
      <c r="O104" s="200"/>
      <c r="P104" s="200"/>
      <c r="Q104" s="200"/>
      <c r="R104" s="200"/>
      <c r="S104" s="200"/>
      <c r="T104" s="200"/>
      <c r="U104" s="200"/>
      <c r="V104" s="200"/>
    </row>
    <row r="105" spans="2:31" ht="14.4" thickBot="1" x14ac:dyDescent="0.3">
      <c r="B105" s="5"/>
      <c r="C105" s="221"/>
      <c r="D105" s="221" t="s">
        <v>172</v>
      </c>
      <c r="E105" s="68">
        <v>0.37657304817050002</v>
      </c>
      <c r="F105" s="68">
        <v>0.44903585282821801</v>
      </c>
      <c r="G105" s="68">
        <v>0.59648714568536498</v>
      </c>
      <c r="H105" s="68">
        <v>0.78141691415661096</v>
      </c>
      <c r="I105" s="68">
        <v>1.0794499101886299</v>
      </c>
      <c r="J105" s="68">
        <v>1.3773618698735</v>
      </c>
      <c r="K105" s="68">
        <v>1.6754056230515</v>
      </c>
      <c r="L105" s="222"/>
      <c r="M105" s="6"/>
      <c r="O105" s="200"/>
      <c r="P105" s="200"/>
      <c r="Q105" s="200"/>
      <c r="R105" s="200"/>
      <c r="S105" s="200"/>
      <c r="T105" s="200"/>
      <c r="U105" s="200"/>
      <c r="V105" s="200"/>
      <c r="Y105" s="80"/>
      <c r="Z105" s="80"/>
      <c r="AA105" s="80"/>
      <c r="AB105" s="80"/>
      <c r="AC105" s="80"/>
      <c r="AD105" s="80"/>
      <c r="AE105" s="80"/>
    </row>
    <row r="106" spans="2:31" ht="13.8" x14ac:dyDescent="0.25">
      <c r="B106" s="5"/>
      <c r="C106" s="7"/>
      <c r="D106" s="131"/>
      <c r="E106" s="131"/>
      <c r="F106" s="131"/>
      <c r="G106" s="131"/>
      <c r="H106" s="131"/>
      <c r="I106" s="131"/>
      <c r="J106" s="131"/>
      <c r="K106" s="131"/>
      <c r="L106" s="83"/>
      <c r="M106" s="6"/>
      <c r="O106" s="200"/>
      <c r="P106" s="200"/>
      <c r="Q106" s="200"/>
      <c r="R106" s="200"/>
      <c r="S106" s="200"/>
      <c r="T106" s="200"/>
      <c r="U106" s="200"/>
      <c r="V106" s="200"/>
      <c r="Y106" s="80"/>
      <c r="Z106" s="80"/>
      <c r="AA106" s="80"/>
      <c r="AB106" s="80"/>
      <c r="AC106" s="80"/>
      <c r="AD106" s="80"/>
      <c r="AE106" s="80"/>
    </row>
    <row r="107" spans="2:31" ht="14.4" thickBot="1" x14ac:dyDescent="0.3">
      <c r="B107" s="9"/>
      <c r="C107" s="10"/>
      <c r="D107" s="10"/>
      <c r="E107" s="10"/>
      <c r="F107" s="10"/>
      <c r="G107" s="10"/>
      <c r="H107" s="10"/>
      <c r="I107" s="10"/>
      <c r="J107" s="10"/>
      <c r="K107" s="10"/>
      <c r="L107" s="10"/>
      <c r="M107" s="11"/>
      <c r="O107" s="200"/>
      <c r="P107" s="200"/>
      <c r="Q107" s="200"/>
      <c r="R107" s="200"/>
      <c r="S107" s="200"/>
      <c r="T107" s="200"/>
      <c r="U107" s="200"/>
      <c r="V107" s="200"/>
      <c r="Y107" s="80"/>
      <c r="Z107" s="80"/>
      <c r="AA107" s="80"/>
      <c r="AB107" s="80"/>
      <c r="AC107" s="80"/>
      <c r="AD107" s="80"/>
      <c r="AE107" s="80"/>
    </row>
    <row r="108" spans="2:31" ht="13.8" x14ac:dyDescent="0.25">
      <c r="B108" s="80"/>
      <c r="C108" s="80"/>
      <c r="D108" s="80"/>
      <c r="E108" s="80"/>
      <c r="F108" s="80"/>
      <c r="G108" s="80"/>
      <c r="H108" s="80"/>
      <c r="I108" s="80"/>
      <c r="J108" s="80"/>
      <c r="K108" s="80"/>
      <c r="L108" s="80"/>
      <c r="M108" s="80"/>
      <c r="O108" s="200"/>
      <c r="P108" s="200"/>
      <c r="Q108" s="200"/>
      <c r="R108" s="200"/>
      <c r="S108" s="200"/>
      <c r="T108" s="200"/>
      <c r="U108" s="200"/>
      <c r="V108" s="200"/>
      <c r="Y108" s="80"/>
      <c r="Z108" s="80"/>
      <c r="AA108" s="80"/>
      <c r="AB108" s="80"/>
      <c r="AC108" s="80"/>
      <c r="AD108" s="80"/>
      <c r="AE108" s="80"/>
    </row>
    <row r="109" spans="2:31" ht="14.4" thickBot="1" x14ac:dyDescent="0.3">
      <c r="B109" s="80"/>
      <c r="C109" s="80"/>
      <c r="D109" s="80"/>
      <c r="E109" s="80"/>
      <c r="F109" s="80"/>
      <c r="G109" s="80"/>
      <c r="H109" s="80"/>
      <c r="I109" s="80"/>
      <c r="J109" s="80"/>
      <c r="K109" s="80"/>
      <c r="L109" s="80"/>
      <c r="M109" s="80"/>
      <c r="O109" s="200"/>
      <c r="P109" s="200"/>
      <c r="Q109" s="200"/>
      <c r="R109" s="200"/>
      <c r="S109" s="200"/>
      <c r="T109" s="200"/>
      <c r="U109" s="200"/>
      <c r="V109" s="200"/>
      <c r="Y109" s="80"/>
      <c r="Z109" s="80"/>
      <c r="AA109" s="80"/>
      <c r="AB109" s="80"/>
      <c r="AC109" s="80"/>
      <c r="AD109" s="80"/>
      <c r="AE109" s="80"/>
    </row>
    <row r="110" spans="2:31" x14ac:dyDescent="0.25">
      <c r="B110" s="2"/>
      <c r="C110" s="3"/>
      <c r="D110" s="3"/>
      <c r="E110" s="3"/>
      <c r="F110" s="3"/>
      <c r="G110" s="3"/>
      <c r="H110" s="3"/>
      <c r="I110" s="3"/>
      <c r="J110" s="3"/>
      <c r="K110" s="3"/>
      <c r="L110" s="3"/>
      <c r="M110" s="4"/>
      <c r="Q110" s="64"/>
      <c r="R110" s="64"/>
      <c r="Y110" s="80"/>
      <c r="Z110" s="80"/>
      <c r="AA110" s="80"/>
      <c r="AB110" s="80"/>
      <c r="AC110" s="80"/>
      <c r="AD110" s="80"/>
      <c r="AE110" s="80"/>
    </row>
    <row r="111" spans="2:31" ht="15" customHeight="1" x14ac:dyDescent="0.25">
      <c r="B111" s="5"/>
      <c r="C111" s="131"/>
      <c r="D111" s="165"/>
      <c r="E111" s="304" t="s">
        <v>273</v>
      </c>
      <c r="F111" s="304"/>
      <c r="G111" s="304"/>
      <c r="H111" s="304"/>
      <c r="I111" s="304"/>
      <c r="J111" s="304"/>
      <c r="K111" s="304"/>
      <c r="L111" s="165"/>
      <c r="M111" s="6"/>
      <c r="Q111" s="64"/>
      <c r="R111" s="1"/>
      <c r="S111" s="80"/>
      <c r="T111" s="80"/>
      <c r="U111" s="80"/>
      <c r="V111" s="80"/>
      <c r="W111" s="80"/>
      <c r="X111" s="80"/>
      <c r="Y111" s="80"/>
      <c r="Z111" s="80"/>
      <c r="AA111" s="80"/>
      <c r="AB111" s="80"/>
      <c r="AC111" s="80"/>
      <c r="AD111" s="80"/>
      <c r="AE111" s="80"/>
    </row>
    <row r="112" spans="2:31" ht="12.75" customHeight="1" x14ac:dyDescent="0.25">
      <c r="B112" s="5"/>
      <c r="C112" s="131"/>
      <c r="D112" s="111"/>
      <c r="E112" s="310" t="s">
        <v>240</v>
      </c>
      <c r="F112" s="310"/>
      <c r="G112" s="310"/>
      <c r="H112" s="310"/>
      <c r="I112" s="310"/>
      <c r="J112" s="310"/>
      <c r="K112" s="310"/>
      <c r="L112" s="111"/>
      <c r="M112" s="6"/>
      <c r="Q112" s="64"/>
      <c r="R112" s="1"/>
      <c r="S112" s="80"/>
      <c r="T112" s="80"/>
      <c r="U112" s="80"/>
      <c r="V112" s="80"/>
      <c r="W112" s="80"/>
      <c r="X112" s="80"/>
      <c r="Y112" s="80"/>
      <c r="Z112" s="80"/>
      <c r="AA112" s="80"/>
      <c r="AB112" s="80"/>
      <c r="AC112" s="80"/>
      <c r="AD112" s="80"/>
      <c r="AE112" s="80"/>
    </row>
    <row r="113" spans="2:31" ht="42" customHeight="1" x14ac:dyDescent="0.25">
      <c r="B113" s="5"/>
      <c r="C113" s="155"/>
      <c r="D113" s="131"/>
      <c r="E113" s="293" t="s">
        <v>470</v>
      </c>
      <c r="F113" s="293"/>
      <c r="G113" s="293"/>
      <c r="H113" s="293"/>
      <c r="I113" s="293"/>
      <c r="J113" s="293"/>
      <c r="K113" s="293"/>
      <c r="L113" s="111"/>
      <c r="M113" s="6"/>
      <c r="Q113" s="64"/>
      <c r="R113" s="64"/>
      <c r="Y113" s="80"/>
      <c r="Z113" s="80"/>
      <c r="AA113" s="80"/>
      <c r="AB113" s="80"/>
      <c r="AC113" s="80"/>
      <c r="AD113" s="80"/>
      <c r="AE113" s="80"/>
    </row>
    <row r="114" spans="2:31" x14ac:dyDescent="0.25">
      <c r="B114" s="5"/>
      <c r="C114" s="7"/>
      <c r="D114" s="7"/>
      <c r="E114" s="7"/>
      <c r="F114" s="7"/>
      <c r="G114" s="7"/>
      <c r="H114" s="7"/>
      <c r="I114" s="7"/>
      <c r="J114" s="7"/>
      <c r="K114" s="7"/>
      <c r="L114" s="7"/>
      <c r="M114" s="6"/>
      <c r="Q114" s="64"/>
      <c r="R114" s="64"/>
      <c r="Y114" s="80"/>
      <c r="Z114" s="80"/>
      <c r="AA114" s="80"/>
      <c r="AB114" s="80"/>
      <c r="AC114" s="80"/>
      <c r="AD114" s="80"/>
      <c r="AE114" s="80"/>
    </row>
    <row r="115" spans="2:31" ht="13.8" thickBot="1" x14ac:dyDescent="0.3">
      <c r="B115" s="5"/>
      <c r="C115" s="8" t="s">
        <v>11</v>
      </c>
      <c r="D115" s="8" t="s">
        <v>0</v>
      </c>
      <c r="E115" s="8">
        <v>2015</v>
      </c>
      <c r="F115" s="8">
        <v>2016</v>
      </c>
      <c r="G115" s="8">
        <v>2017</v>
      </c>
      <c r="H115" s="8">
        <v>2018</v>
      </c>
      <c r="I115" s="8">
        <v>2019</v>
      </c>
      <c r="J115" s="8">
        <v>2020</v>
      </c>
      <c r="K115" s="8">
        <v>2021</v>
      </c>
      <c r="L115" s="8"/>
      <c r="M115" s="6"/>
      <c r="Q115" s="64"/>
      <c r="R115" s="64"/>
      <c r="Y115" s="80"/>
      <c r="Z115" s="80"/>
      <c r="AA115" s="80"/>
      <c r="AB115" s="80"/>
      <c r="AC115" s="80"/>
      <c r="AD115" s="80"/>
      <c r="AE115" s="80"/>
    </row>
    <row r="116" spans="2:31" ht="13.8" thickBot="1" x14ac:dyDescent="0.3">
      <c r="B116" s="5"/>
      <c r="C116" s="7" t="s">
        <v>12</v>
      </c>
      <c r="D116" s="7" t="s">
        <v>66</v>
      </c>
      <c r="E116" s="68">
        <v>480.79425548743563</v>
      </c>
      <c r="F116" s="68">
        <v>484.19442311828141</v>
      </c>
      <c r="G116" s="68">
        <v>495.48460719892967</v>
      </c>
      <c r="H116" s="68">
        <v>513.04074674956269</v>
      </c>
      <c r="I116" s="68">
        <v>535.71178879652246</v>
      </c>
      <c r="J116" s="68">
        <v>567.70070870657651</v>
      </c>
      <c r="K116" s="68">
        <v>595.36195077885156</v>
      </c>
      <c r="L116" s="7"/>
      <c r="M116" s="6"/>
      <c r="Q116" s="64"/>
      <c r="R116" s="64"/>
      <c r="Y116" s="80"/>
      <c r="Z116" s="80"/>
      <c r="AA116" s="80"/>
      <c r="AB116" s="80"/>
      <c r="AC116" s="80"/>
      <c r="AD116" s="80"/>
      <c r="AE116" s="80"/>
    </row>
    <row r="117" spans="2:31" ht="13.8" thickBot="1" x14ac:dyDescent="0.3">
      <c r="B117" s="5"/>
      <c r="C117" s="7" t="s">
        <v>12</v>
      </c>
      <c r="D117" s="7" t="s">
        <v>165</v>
      </c>
      <c r="E117" s="68">
        <v>480.79417402029168</v>
      </c>
      <c r="F117" s="68">
        <v>485.45540442897777</v>
      </c>
      <c r="G117" s="68">
        <v>499.02276866996755</v>
      </c>
      <c r="H117" s="68">
        <v>519.05995424127173</v>
      </c>
      <c r="I117" s="68">
        <v>544.72693904902439</v>
      </c>
      <c r="J117" s="68">
        <v>580.6909533610874</v>
      </c>
      <c r="K117" s="68">
        <v>612.74977240045723</v>
      </c>
      <c r="L117" s="7"/>
      <c r="M117" s="6"/>
      <c r="Q117" s="64"/>
      <c r="R117" s="64"/>
      <c r="Y117" s="80"/>
      <c r="Z117" s="80"/>
      <c r="AA117" s="80"/>
      <c r="AB117" s="80"/>
      <c r="AC117" s="80"/>
      <c r="AD117" s="80"/>
      <c r="AE117" s="80"/>
    </row>
    <row r="118" spans="2:31" ht="13.8" thickBot="1" x14ac:dyDescent="0.3">
      <c r="B118" s="5"/>
      <c r="C118" s="7" t="s">
        <v>13</v>
      </c>
      <c r="D118" s="7" t="s">
        <v>66</v>
      </c>
      <c r="E118" s="68">
        <v>108.34788427568623</v>
      </c>
      <c r="F118" s="68">
        <v>112.9771667459642</v>
      </c>
      <c r="G118" s="68">
        <v>118.80530333976479</v>
      </c>
      <c r="H118" s="68">
        <v>125.07029433893689</v>
      </c>
      <c r="I118" s="68">
        <v>132.22137285962228</v>
      </c>
      <c r="J118" s="68">
        <v>139.52375485070019</v>
      </c>
      <c r="K118" s="68">
        <v>146.23674677391821</v>
      </c>
      <c r="L118" s="7"/>
      <c r="M118" s="6"/>
      <c r="Q118" s="64"/>
      <c r="R118" s="64"/>
      <c r="Y118" s="80"/>
      <c r="Z118" s="80"/>
      <c r="AA118" s="80"/>
      <c r="AB118" s="80"/>
      <c r="AC118" s="80"/>
      <c r="AD118" s="80"/>
      <c r="AE118" s="80"/>
    </row>
    <row r="119" spans="2:31" ht="13.8" thickBot="1" x14ac:dyDescent="0.3">
      <c r="B119" s="5"/>
      <c r="C119" s="7" t="s">
        <v>13</v>
      </c>
      <c r="D119" s="7" t="s">
        <v>165</v>
      </c>
      <c r="E119" s="68">
        <v>108.3478784347718</v>
      </c>
      <c r="F119" s="68">
        <v>113.27186219519875</v>
      </c>
      <c r="G119" s="68">
        <v>119.42349249553835</v>
      </c>
      <c r="H119" s="68">
        <v>126.04446829981553</v>
      </c>
      <c r="I119" s="68">
        <v>133.57792008509733</v>
      </c>
      <c r="J119" s="68">
        <v>141.30163968808779</v>
      </c>
      <c r="K119" s="68">
        <v>148.49847385331543</v>
      </c>
      <c r="L119" s="7"/>
      <c r="M119" s="6"/>
      <c r="Q119" s="64"/>
      <c r="R119" s="64"/>
      <c r="Y119" s="80"/>
      <c r="Z119" s="80"/>
      <c r="AA119" s="80"/>
      <c r="AB119" s="80"/>
      <c r="AC119" s="80"/>
      <c r="AD119" s="80"/>
      <c r="AE119" s="80"/>
    </row>
    <row r="120" spans="2:31" ht="13.8" thickBot="1" x14ac:dyDescent="0.3">
      <c r="B120" s="5"/>
      <c r="C120" s="7" t="s">
        <v>14</v>
      </c>
      <c r="D120" s="7" t="s">
        <v>66</v>
      </c>
      <c r="E120" s="68">
        <v>402.80504318623764</v>
      </c>
      <c r="F120" s="68">
        <v>406.1424629823141</v>
      </c>
      <c r="G120" s="68">
        <v>415.26339883607096</v>
      </c>
      <c r="H120" s="68">
        <v>428.26868247151003</v>
      </c>
      <c r="I120" s="68">
        <v>445.04314205450925</v>
      </c>
      <c r="J120" s="68">
        <v>469.13818410580058</v>
      </c>
      <c r="K120" s="68">
        <v>489.94287699450308</v>
      </c>
      <c r="L120" s="7"/>
      <c r="M120" s="6"/>
      <c r="Q120" s="64"/>
      <c r="R120" s="64"/>
      <c r="Y120" s="80"/>
      <c r="Z120" s="80"/>
      <c r="AA120" s="80"/>
      <c r="AB120" s="80"/>
      <c r="AC120" s="80"/>
      <c r="AD120" s="80"/>
      <c r="AE120" s="80"/>
    </row>
    <row r="121" spans="2:31" ht="13.8" thickBot="1" x14ac:dyDescent="0.3">
      <c r="B121" s="5"/>
      <c r="C121" s="7" t="s">
        <v>14</v>
      </c>
      <c r="D121" s="7" t="s">
        <v>165</v>
      </c>
      <c r="E121" s="68">
        <v>402.80499026509278</v>
      </c>
      <c r="F121" s="68">
        <v>407.66261278356808</v>
      </c>
      <c r="G121" s="68">
        <v>419.0028760961946</v>
      </c>
      <c r="H121" s="68">
        <v>434.47734413268904</v>
      </c>
      <c r="I121" s="68">
        <v>454.11447749909792</v>
      </c>
      <c r="J121" s="68">
        <v>481.8248248814574</v>
      </c>
      <c r="K121" s="68">
        <v>506.62194553734685</v>
      </c>
      <c r="L121" s="7"/>
      <c r="M121" s="6"/>
    </row>
    <row r="122" spans="2:31" ht="13.8" thickBot="1" x14ac:dyDescent="0.3">
      <c r="B122" s="9"/>
      <c r="C122" s="10"/>
      <c r="D122" s="10"/>
      <c r="E122" s="10"/>
      <c r="F122" s="10"/>
      <c r="G122" s="10"/>
      <c r="H122" s="10"/>
      <c r="I122" s="10"/>
      <c r="J122" s="10"/>
      <c r="K122" s="10"/>
      <c r="L122" s="10"/>
      <c r="M122" s="11"/>
    </row>
    <row r="123" spans="2:31" x14ac:dyDescent="0.25">
      <c r="B123" s="80"/>
      <c r="C123" s="80"/>
      <c r="D123" s="80"/>
      <c r="E123" s="80"/>
      <c r="F123" s="80"/>
      <c r="G123" s="80"/>
      <c r="H123" s="80"/>
      <c r="I123" s="80"/>
      <c r="J123" s="80"/>
      <c r="K123" s="80"/>
      <c r="L123" s="80"/>
      <c r="M123" s="80"/>
    </row>
    <row r="124" spans="2:31" ht="13.8" thickBot="1" x14ac:dyDescent="0.3">
      <c r="B124" s="80"/>
      <c r="C124" s="80"/>
      <c r="D124" s="80"/>
      <c r="E124" s="80"/>
      <c r="F124" s="80"/>
      <c r="G124" s="80"/>
      <c r="H124" s="80"/>
      <c r="I124" s="80"/>
      <c r="J124" s="80"/>
      <c r="K124" s="80"/>
      <c r="L124" s="80"/>
      <c r="M124" s="80"/>
    </row>
    <row r="125" spans="2:31" x14ac:dyDescent="0.25">
      <c r="B125" s="2"/>
      <c r="C125" s="3"/>
      <c r="D125" s="3"/>
      <c r="E125" s="3"/>
      <c r="F125" s="3"/>
      <c r="G125" s="3"/>
      <c r="H125" s="3"/>
      <c r="I125" s="3"/>
      <c r="J125" s="3"/>
      <c r="K125" s="3"/>
      <c r="L125" s="3"/>
      <c r="M125" s="4"/>
    </row>
    <row r="126" spans="2:31" ht="15" customHeight="1" x14ac:dyDescent="0.25">
      <c r="B126" s="5"/>
      <c r="C126" s="131"/>
      <c r="D126" s="165"/>
      <c r="E126" s="304" t="s">
        <v>274</v>
      </c>
      <c r="F126" s="304"/>
      <c r="G126" s="304"/>
      <c r="H126" s="304"/>
      <c r="I126" s="304"/>
      <c r="J126" s="304"/>
      <c r="K126" s="304"/>
      <c r="L126" s="165"/>
      <c r="M126" s="6"/>
    </row>
    <row r="127" spans="2:31" x14ac:dyDescent="0.25">
      <c r="B127" s="5"/>
      <c r="C127" s="131"/>
      <c r="D127" s="111"/>
      <c r="E127" s="310" t="s">
        <v>175</v>
      </c>
      <c r="F127" s="310"/>
      <c r="G127" s="310"/>
      <c r="H127" s="310"/>
      <c r="I127" s="310"/>
      <c r="J127" s="310"/>
      <c r="K127" s="310"/>
      <c r="L127" s="111"/>
      <c r="M127" s="6"/>
    </row>
    <row r="128" spans="2:31" ht="42.75" customHeight="1" x14ac:dyDescent="0.25">
      <c r="B128" s="5"/>
      <c r="C128" s="155"/>
      <c r="D128" s="131"/>
      <c r="E128" s="293" t="s">
        <v>227</v>
      </c>
      <c r="F128" s="293"/>
      <c r="G128" s="293"/>
      <c r="H128" s="293"/>
      <c r="I128" s="293"/>
      <c r="J128" s="293"/>
      <c r="K128" s="293"/>
      <c r="L128" s="162"/>
      <c r="M128" s="6"/>
    </row>
    <row r="129" spans="2:13" x14ac:dyDescent="0.25">
      <c r="B129" s="5"/>
      <c r="C129" s="7"/>
      <c r="D129" s="7"/>
      <c r="E129" s="7"/>
      <c r="F129" s="7"/>
      <c r="G129" s="7"/>
      <c r="H129" s="7"/>
      <c r="I129" s="7"/>
      <c r="J129" s="7"/>
      <c r="K129" s="7"/>
      <c r="L129" s="7"/>
      <c r="M129" s="6"/>
    </row>
    <row r="130" spans="2:13" ht="13.8" thickBot="1" x14ac:dyDescent="0.3">
      <c r="B130" s="5"/>
      <c r="C130" s="8" t="s">
        <v>11</v>
      </c>
      <c r="D130" s="8" t="s">
        <v>0</v>
      </c>
      <c r="E130" s="8">
        <v>2015</v>
      </c>
      <c r="F130" s="8">
        <v>2016</v>
      </c>
      <c r="G130" s="8">
        <v>2017</v>
      </c>
      <c r="H130" s="8">
        <v>2018</v>
      </c>
      <c r="I130" s="8">
        <v>2019</v>
      </c>
      <c r="J130" s="8">
        <v>2020</v>
      </c>
      <c r="K130" s="8">
        <v>2021</v>
      </c>
      <c r="L130" s="8"/>
      <c r="M130" s="6"/>
    </row>
    <row r="131" spans="2:13" ht="13.8" thickBot="1" x14ac:dyDescent="0.3">
      <c r="B131" s="5"/>
      <c r="C131" s="7" t="s">
        <v>12</v>
      </c>
      <c r="D131" s="7" t="s">
        <v>66</v>
      </c>
      <c r="E131" s="68">
        <v>240.56605319017291</v>
      </c>
      <c r="F131" s="68">
        <v>245.96909084293873</v>
      </c>
      <c r="G131" s="68">
        <v>254.65884708050595</v>
      </c>
      <c r="H131" s="68">
        <v>266.55029404178748</v>
      </c>
      <c r="I131" s="68">
        <v>281.35326256491095</v>
      </c>
      <c r="J131" s="68">
        <v>301.15233460492675</v>
      </c>
      <c r="K131" s="68">
        <v>320.01735822156331</v>
      </c>
      <c r="L131" s="7"/>
      <c r="M131" s="6"/>
    </row>
    <row r="132" spans="2:13" ht="13.8" thickBot="1" x14ac:dyDescent="0.3">
      <c r="B132" s="5"/>
      <c r="C132" s="7" t="s">
        <v>12</v>
      </c>
      <c r="D132" s="7" t="s">
        <v>165</v>
      </c>
      <c r="E132" s="68">
        <v>240.56602497076094</v>
      </c>
      <c r="F132" s="68">
        <v>246.58637478164491</v>
      </c>
      <c r="G132" s="68">
        <v>256.33564174164786</v>
      </c>
      <c r="H132" s="68">
        <v>269.42576504299279</v>
      </c>
      <c r="I132" s="68">
        <v>285.71816793093069</v>
      </c>
      <c r="J132" s="68">
        <v>307.53929119574866</v>
      </c>
      <c r="K132" s="68">
        <v>328.75389188713382</v>
      </c>
      <c r="L132" s="7"/>
      <c r="M132" s="6"/>
    </row>
    <row r="133" spans="2:13" ht="13.8" thickBot="1" x14ac:dyDescent="0.3">
      <c r="B133" s="5"/>
      <c r="C133" s="7" t="s">
        <v>13</v>
      </c>
      <c r="D133" s="7" t="s">
        <v>66</v>
      </c>
      <c r="E133" s="68">
        <v>14.117457099033148</v>
      </c>
      <c r="F133" s="68">
        <v>14.994769076778244</v>
      </c>
      <c r="G133" s="68">
        <v>16.07723986153864</v>
      </c>
      <c r="H133" s="68">
        <v>17.280885170920829</v>
      </c>
      <c r="I133" s="68">
        <v>18.703083179332758</v>
      </c>
      <c r="J133" s="68">
        <v>20.105626430935001</v>
      </c>
      <c r="K133" s="68">
        <v>21.661297593817011</v>
      </c>
      <c r="L133" s="7"/>
      <c r="M133" s="6"/>
    </row>
    <row r="134" spans="2:13" ht="13.8" thickBot="1" x14ac:dyDescent="0.3">
      <c r="B134" s="5"/>
      <c r="C134" s="7" t="s">
        <v>13</v>
      </c>
      <c r="D134" s="7" t="s">
        <v>165</v>
      </c>
      <c r="E134" s="68">
        <v>14.117456566482907</v>
      </c>
      <c r="F134" s="68">
        <v>15.032566210703717</v>
      </c>
      <c r="G134" s="68">
        <v>16.160697044145572</v>
      </c>
      <c r="H134" s="68">
        <v>17.416898402155656</v>
      </c>
      <c r="I134" s="68">
        <v>18.899398101158386</v>
      </c>
      <c r="J134" s="68">
        <v>20.368595420908612</v>
      </c>
      <c r="K134" s="68">
        <v>22.010348804501572</v>
      </c>
      <c r="L134" s="7"/>
      <c r="M134" s="6"/>
    </row>
    <row r="135" spans="2:13" ht="13.8" thickBot="1" x14ac:dyDescent="0.3">
      <c r="B135" s="5"/>
      <c r="C135" s="7" t="s">
        <v>14</v>
      </c>
      <c r="D135" s="7" t="s">
        <v>66</v>
      </c>
      <c r="E135" s="68">
        <v>25.694439263034525</v>
      </c>
      <c r="F135" s="68">
        <v>25.786588711802438</v>
      </c>
      <c r="G135" s="68">
        <v>26.20463161144384</v>
      </c>
      <c r="H135" s="68">
        <v>26.912541718677286</v>
      </c>
      <c r="I135" s="68">
        <v>27.87608546640849</v>
      </c>
      <c r="J135" s="68">
        <v>29.297166685118398</v>
      </c>
      <c r="K135" s="68">
        <v>30.67317762705548</v>
      </c>
      <c r="L135" s="7"/>
      <c r="M135" s="6"/>
    </row>
    <row r="136" spans="2:13" ht="13.8" thickBot="1" x14ac:dyDescent="0.3">
      <c r="B136" s="5"/>
      <c r="C136" s="7" t="s">
        <v>14</v>
      </c>
      <c r="D136" s="7" t="s">
        <v>165</v>
      </c>
      <c r="E136" s="68">
        <v>25.694436804244379</v>
      </c>
      <c r="F136" s="68">
        <v>25.88146859474913</v>
      </c>
      <c r="G136" s="68">
        <v>26.429260077632037</v>
      </c>
      <c r="H136" s="68">
        <v>27.284304552073987</v>
      </c>
      <c r="I136" s="68">
        <v>28.420436398025917</v>
      </c>
      <c r="J136" s="68">
        <v>30.062517858230837</v>
      </c>
      <c r="K136" s="68">
        <v>31.693549394917341</v>
      </c>
      <c r="L136" s="7"/>
      <c r="M136" s="6"/>
    </row>
    <row r="137" spans="2:13" ht="13.8" thickBot="1" x14ac:dyDescent="0.3">
      <c r="B137" s="9"/>
      <c r="C137" s="10"/>
      <c r="D137" s="10"/>
      <c r="E137" s="10"/>
      <c r="F137" s="10"/>
      <c r="G137" s="10"/>
      <c r="H137" s="10"/>
      <c r="I137" s="10"/>
      <c r="J137" s="10"/>
      <c r="K137" s="10"/>
      <c r="L137" s="10"/>
      <c r="M137" s="11"/>
    </row>
    <row r="138" spans="2:13" x14ac:dyDescent="0.25">
      <c r="B138" s="80"/>
      <c r="C138" s="80"/>
      <c r="D138" s="80"/>
      <c r="E138" s="80"/>
      <c r="F138" s="80"/>
      <c r="G138" s="80"/>
      <c r="H138" s="80"/>
      <c r="I138" s="80"/>
      <c r="J138" s="80"/>
      <c r="K138" s="80"/>
      <c r="L138" s="80"/>
      <c r="M138" s="80"/>
    </row>
    <row r="139" spans="2:13" x14ac:dyDescent="0.25">
      <c r="B139" s="80"/>
      <c r="C139" s="80"/>
      <c r="D139" s="80"/>
      <c r="E139" s="80"/>
      <c r="F139" s="80"/>
      <c r="G139" s="80"/>
      <c r="H139" s="80"/>
      <c r="I139" s="80"/>
      <c r="J139" s="80"/>
      <c r="K139" s="80"/>
      <c r="L139" s="80"/>
      <c r="M139" s="80"/>
    </row>
    <row r="140" spans="2:13" x14ac:dyDescent="0.25">
      <c r="B140" s="267"/>
      <c r="C140" s="267"/>
      <c r="D140" s="267"/>
      <c r="E140" s="267"/>
      <c r="F140" s="267"/>
      <c r="G140" s="267"/>
      <c r="H140" s="267"/>
      <c r="I140" s="267"/>
      <c r="J140" s="267"/>
      <c r="K140" s="267"/>
      <c r="L140" s="267"/>
      <c r="M140" s="267"/>
    </row>
    <row r="141" spans="2:13" ht="15" customHeight="1" x14ac:dyDescent="0.25">
      <c r="B141" s="267"/>
      <c r="C141" s="261"/>
      <c r="D141" s="262"/>
      <c r="E141" s="313"/>
      <c r="F141" s="313"/>
      <c r="G141" s="313"/>
      <c r="H141" s="313"/>
      <c r="I141" s="313"/>
      <c r="J141" s="313"/>
      <c r="K141" s="313"/>
      <c r="L141" s="262"/>
      <c r="M141" s="267"/>
    </row>
    <row r="142" spans="2:13" ht="15" customHeight="1" x14ac:dyDescent="0.25">
      <c r="B142" s="267"/>
      <c r="C142" s="261"/>
      <c r="D142" s="263"/>
      <c r="E142" s="315"/>
      <c r="F142" s="315"/>
      <c r="G142" s="315"/>
      <c r="H142" s="315"/>
      <c r="I142" s="315"/>
      <c r="J142" s="315"/>
      <c r="K142" s="315"/>
      <c r="L142" s="263"/>
      <c r="M142" s="267"/>
    </row>
    <row r="143" spans="2:13" ht="30" customHeight="1" x14ac:dyDescent="0.25">
      <c r="B143" s="267"/>
      <c r="C143" s="264"/>
      <c r="D143" s="261"/>
      <c r="E143" s="316"/>
      <c r="F143" s="316"/>
      <c r="G143" s="316"/>
      <c r="H143" s="316"/>
      <c r="I143" s="316"/>
      <c r="J143" s="316"/>
      <c r="K143" s="316"/>
      <c r="L143" s="263"/>
      <c r="M143" s="267"/>
    </row>
    <row r="144" spans="2:13" x14ac:dyDescent="0.25">
      <c r="B144" s="267"/>
      <c r="C144" s="265"/>
      <c r="D144" s="265"/>
      <c r="E144" s="265"/>
      <c r="F144" s="265"/>
      <c r="G144" s="265"/>
      <c r="H144" s="265"/>
      <c r="I144" s="265"/>
      <c r="J144" s="265"/>
      <c r="K144" s="265"/>
      <c r="L144" s="265"/>
      <c r="M144" s="267"/>
    </row>
    <row r="145" spans="2:33" x14ac:dyDescent="0.25">
      <c r="B145" s="267"/>
      <c r="C145" s="266"/>
      <c r="D145" s="266"/>
      <c r="E145" s="266"/>
      <c r="F145" s="266"/>
      <c r="G145" s="266"/>
      <c r="H145" s="266"/>
      <c r="I145" s="266"/>
      <c r="J145" s="266"/>
      <c r="K145" s="266"/>
      <c r="L145" s="264"/>
      <c r="M145" s="267"/>
    </row>
    <row r="146" spans="2:33" x14ac:dyDescent="0.25">
      <c r="B146" s="267"/>
      <c r="C146" s="265"/>
      <c r="D146" s="265"/>
      <c r="E146" s="269"/>
      <c r="F146" s="269"/>
      <c r="G146" s="269"/>
      <c r="H146" s="269"/>
      <c r="I146" s="269"/>
      <c r="J146" s="269"/>
      <c r="K146" s="270"/>
      <c r="L146" s="264"/>
      <c r="M146" s="267"/>
    </row>
    <row r="147" spans="2:33" x14ac:dyDescent="0.25">
      <c r="B147" s="267"/>
      <c r="C147" s="265"/>
      <c r="D147" s="265"/>
      <c r="E147" s="269"/>
      <c r="F147" s="269"/>
      <c r="G147" s="269"/>
      <c r="H147" s="269"/>
      <c r="I147" s="269"/>
      <c r="J147" s="269"/>
      <c r="K147" s="270"/>
      <c r="L147" s="264"/>
      <c r="M147" s="267"/>
    </row>
    <row r="148" spans="2:33" x14ac:dyDescent="0.25">
      <c r="B148" s="267"/>
      <c r="C148" s="265"/>
      <c r="D148" s="265"/>
      <c r="E148" s="269"/>
      <c r="F148" s="269"/>
      <c r="G148" s="269"/>
      <c r="H148" s="269"/>
      <c r="I148" s="269"/>
      <c r="J148" s="269"/>
      <c r="K148" s="270"/>
      <c r="L148" s="264"/>
      <c r="M148" s="267"/>
    </row>
    <row r="149" spans="2:33" x14ac:dyDescent="0.25">
      <c r="B149" s="267"/>
      <c r="C149" s="265"/>
      <c r="D149" s="265"/>
      <c r="E149" s="269"/>
      <c r="F149" s="269"/>
      <c r="G149" s="269"/>
      <c r="H149" s="269"/>
      <c r="I149" s="269"/>
      <c r="J149" s="269"/>
      <c r="K149" s="270"/>
      <c r="L149" s="264"/>
      <c r="M149" s="267"/>
    </row>
    <row r="150" spans="2:33" x14ac:dyDescent="0.25">
      <c r="B150" s="267"/>
      <c r="C150" s="265"/>
      <c r="D150" s="265"/>
      <c r="E150" s="269"/>
      <c r="F150" s="269"/>
      <c r="G150" s="269"/>
      <c r="H150" s="269"/>
      <c r="I150" s="269"/>
      <c r="J150" s="269"/>
      <c r="K150" s="270"/>
      <c r="L150" s="264"/>
      <c r="M150" s="267"/>
    </row>
    <row r="151" spans="2:33" x14ac:dyDescent="0.25">
      <c r="B151" s="267"/>
      <c r="C151" s="265"/>
      <c r="D151" s="265"/>
      <c r="E151" s="269"/>
      <c r="F151" s="269"/>
      <c r="G151" s="269"/>
      <c r="H151" s="269"/>
      <c r="I151" s="269"/>
      <c r="J151" s="269"/>
      <c r="K151" s="270"/>
      <c r="L151" s="264"/>
      <c r="M151" s="267"/>
    </row>
    <row r="152" spans="2:33" x14ac:dyDescent="0.25">
      <c r="B152" s="267"/>
      <c r="C152" s="265"/>
      <c r="D152" s="265"/>
      <c r="E152" s="269"/>
      <c r="F152" s="269"/>
      <c r="G152" s="269"/>
      <c r="H152" s="269"/>
      <c r="I152" s="269"/>
      <c r="J152" s="269"/>
      <c r="K152" s="270"/>
      <c r="L152" s="264"/>
      <c r="M152" s="267"/>
    </row>
    <row r="153" spans="2:33" x14ac:dyDescent="0.25">
      <c r="B153" s="267"/>
      <c r="C153" s="265"/>
      <c r="D153" s="265"/>
      <c r="E153" s="269"/>
      <c r="F153" s="269"/>
      <c r="G153" s="269"/>
      <c r="H153" s="269"/>
      <c r="I153" s="269"/>
      <c r="J153" s="269"/>
      <c r="K153" s="270"/>
      <c r="L153" s="264"/>
      <c r="M153" s="267"/>
    </row>
    <row r="154" spans="2:33" x14ac:dyDescent="0.25">
      <c r="B154" s="267"/>
      <c r="C154" s="265"/>
      <c r="D154" s="265"/>
      <c r="E154" s="269"/>
      <c r="F154" s="269"/>
      <c r="G154" s="269"/>
      <c r="H154" s="269"/>
      <c r="I154" s="269"/>
      <c r="J154" s="269"/>
      <c r="K154" s="270"/>
      <c r="L154" s="264"/>
      <c r="M154" s="267"/>
    </row>
    <row r="155" spans="2:33" x14ac:dyDescent="0.25">
      <c r="B155" s="267"/>
      <c r="C155" s="267"/>
      <c r="D155" s="267"/>
      <c r="E155" s="267"/>
      <c r="F155" s="267"/>
      <c r="G155" s="267"/>
      <c r="H155" s="267"/>
      <c r="I155" s="267"/>
      <c r="J155" s="267"/>
      <c r="K155" s="267"/>
      <c r="L155" s="267"/>
      <c r="M155" s="267"/>
    </row>
    <row r="156" spans="2:33" s="1" customFormat="1" ht="13.8" x14ac:dyDescent="0.25">
      <c r="B156" s="267"/>
      <c r="C156" s="268"/>
      <c r="D156" s="262"/>
      <c r="E156" s="313"/>
      <c r="F156" s="313"/>
      <c r="G156" s="313"/>
      <c r="H156" s="313"/>
      <c r="I156" s="313"/>
      <c r="J156" s="313"/>
      <c r="K156" s="313"/>
      <c r="L156" s="262"/>
      <c r="M156" s="267"/>
      <c r="O156" s="64"/>
      <c r="P156" s="64"/>
      <c r="Q156" s="64"/>
      <c r="R156" s="64"/>
      <c r="S156" s="126"/>
      <c r="T156" s="126"/>
      <c r="U156" s="126"/>
      <c r="V156" s="126"/>
      <c r="W156" s="126"/>
      <c r="X156" s="126"/>
      <c r="Y156" s="126"/>
      <c r="Z156" s="126"/>
      <c r="AA156" s="126"/>
      <c r="AB156" s="126"/>
      <c r="AC156" s="126"/>
      <c r="AD156" s="126"/>
      <c r="AE156" s="126"/>
      <c r="AF156" s="80"/>
      <c r="AG156" s="80"/>
    </row>
    <row r="157" spans="2:33" s="1" customFormat="1" ht="76.95" customHeight="1" x14ac:dyDescent="0.25">
      <c r="B157" s="267"/>
      <c r="C157" s="314"/>
      <c r="D157" s="314"/>
      <c r="E157" s="314"/>
      <c r="F157" s="314"/>
      <c r="G157" s="314"/>
      <c r="H157" s="314"/>
      <c r="I157" s="314"/>
      <c r="J157" s="314"/>
      <c r="K157" s="314"/>
      <c r="L157" s="314"/>
      <c r="M157" s="267"/>
      <c r="O157" s="64"/>
      <c r="P157" s="64"/>
      <c r="Q157" s="64"/>
      <c r="R157" s="64"/>
      <c r="S157" s="126"/>
      <c r="T157" s="126"/>
      <c r="U157" s="126"/>
      <c r="V157" s="126"/>
      <c r="W157" s="126"/>
      <c r="X157" s="126"/>
      <c r="Y157" s="126"/>
      <c r="Z157" s="126"/>
      <c r="AA157" s="126"/>
      <c r="AB157" s="126"/>
      <c r="AC157" s="126"/>
      <c r="AD157" s="126"/>
      <c r="AE157" s="126"/>
      <c r="AF157" s="80"/>
      <c r="AG157" s="80"/>
    </row>
    <row r="158" spans="2:33" x14ac:dyDescent="0.25">
      <c r="B158" s="267"/>
      <c r="C158" s="267"/>
      <c r="D158" s="267"/>
      <c r="E158" s="267"/>
      <c r="F158" s="267"/>
      <c r="G158" s="267"/>
      <c r="H158" s="267"/>
      <c r="I158" s="267"/>
      <c r="J158" s="267"/>
      <c r="K158" s="267"/>
      <c r="L158" s="267"/>
      <c r="M158" s="267"/>
    </row>
    <row r="159" spans="2:33" x14ac:dyDescent="0.25">
      <c r="B159" s="80"/>
      <c r="C159" s="80"/>
      <c r="D159" s="80"/>
      <c r="E159" s="80"/>
      <c r="F159" s="80"/>
      <c r="G159" s="80"/>
      <c r="H159" s="80"/>
      <c r="I159" s="80"/>
      <c r="J159" s="80"/>
      <c r="K159" s="80"/>
      <c r="L159" s="80"/>
      <c r="M159" s="80"/>
    </row>
    <row r="160" spans="2:33" x14ac:dyDescent="0.25">
      <c r="B160" s="80"/>
      <c r="C160" s="80"/>
      <c r="D160" s="80"/>
      <c r="E160" s="80"/>
      <c r="F160" s="80"/>
      <c r="G160" s="80"/>
      <c r="H160" s="80"/>
      <c r="I160" s="80"/>
      <c r="J160" s="80"/>
      <c r="K160" s="80"/>
      <c r="L160" s="80"/>
      <c r="M160" s="80"/>
    </row>
    <row r="161" spans="2:13" x14ac:dyDescent="0.25">
      <c r="B161" s="80"/>
      <c r="C161" s="80"/>
      <c r="D161" s="80"/>
      <c r="E161" s="80"/>
      <c r="F161" s="80"/>
      <c r="G161" s="80"/>
      <c r="H161" s="80"/>
      <c r="I161" s="80"/>
      <c r="J161" s="80"/>
      <c r="K161" s="80"/>
      <c r="L161" s="80"/>
      <c r="M161" s="80"/>
    </row>
    <row r="162" spans="2:13" x14ac:dyDescent="0.25">
      <c r="B162" s="80"/>
      <c r="C162" s="80"/>
      <c r="D162" s="80"/>
      <c r="E162" s="80"/>
      <c r="F162" s="80"/>
      <c r="G162" s="80"/>
      <c r="H162" s="80"/>
      <c r="I162" s="80"/>
      <c r="J162" s="80"/>
      <c r="K162" s="80"/>
      <c r="L162" s="80"/>
      <c r="M162" s="80"/>
    </row>
    <row r="163" spans="2:13" x14ac:dyDescent="0.25">
      <c r="B163" s="80"/>
      <c r="C163" s="80"/>
      <c r="D163" s="80"/>
      <c r="E163" s="80"/>
      <c r="F163" s="80"/>
      <c r="G163" s="80"/>
      <c r="H163" s="80"/>
      <c r="I163" s="80"/>
      <c r="J163" s="80"/>
      <c r="K163" s="80"/>
      <c r="L163" s="80"/>
      <c r="M163" s="80"/>
    </row>
    <row r="164" spans="2:13" x14ac:dyDescent="0.25">
      <c r="B164" s="80"/>
      <c r="C164" s="80"/>
      <c r="D164" s="80"/>
      <c r="E164" s="80"/>
      <c r="F164" s="80"/>
      <c r="G164" s="80"/>
      <c r="H164" s="80"/>
      <c r="I164" s="80"/>
      <c r="J164" s="80"/>
      <c r="K164" s="80"/>
      <c r="L164" s="80"/>
      <c r="M164" s="80"/>
    </row>
    <row r="165" spans="2:13" x14ac:dyDescent="0.25">
      <c r="B165" s="80"/>
      <c r="C165" s="80"/>
      <c r="D165" s="80"/>
      <c r="E165" s="80"/>
      <c r="F165" s="80"/>
      <c r="G165" s="80"/>
      <c r="H165" s="80"/>
      <c r="I165" s="80"/>
      <c r="J165" s="80"/>
      <c r="K165" s="80"/>
      <c r="L165" s="80"/>
      <c r="M165" s="80"/>
    </row>
    <row r="166" spans="2:13" x14ac:dyDescent="0.25">
      <c r="B166" s="80"/>
      <c r="C166" s="80"/>
      <c r="D166" s="80"/>
      <c r="E166" s="80"/>
      <c r="F166" s="80"/>
      <c r="G166" s="80"/>
      <c r="H166" s="80"/>
      <c r="I166" s="80"/>
      <c r="J166" s="80"/>
      <c r="K166" s="80"/>
      <c r="L166" s="80"/>
      <c r="M166" s="80"/>
    </row>
    <row r="167" spans="2:13" x14ac:dyDescent="0.25">
      <c r="B167" s="80"/>
      <c r="C167" s="80"/>
      <c r="D167" s="80"/>
      <c r="E167" s="80"/>
      <c r="F167" s="80"/>
      <c r="G167" s="80"/>
      <c r="H167" s="80"/>
      <c r="I167" s="80"/>
      <c r="J167" s="80"/>
      <c r="K167" s="80"/>
      <c r="L167" s="80"/>
      <c r="M167" s="80"/>
    </row>
    <row r="168" spans="2:13" x14ac:dyDescent="0.25">
      <c r="B168" s="80"/>
      <c r="C168" s="80"/>
      <c r="D168" s="80"/>
      <c r="E168" s="80"/>
      <c r="F168" s="80"/>
      <c r="G168" s="80"/>
      <c r="H168" s="80"/>
      <c r="I168" s="80"/>
      <c r="J168" s="80"/>
      <c r="K168" s="80"/>
      <c r="L168" s="80"/>
      <c r="M168" s="80"/>
    </row>
    <row r="169" spans="2:13" x14ac:dyDescent="0.25">
      <c r="B169" s="80"/>
      <c r="C169" s="80"/>
      <c r="D169" s="80"/>
      <c r="E169" s="80"/>
      <c r="F169" s="80"/>
      <c r="G169" s="80"/>
      <c r="H169" s="80"/>
      <c r="I169" s="80"/>
      <c r="J169" s="80"/>
      <c r="K169" s="80"/>
      <c r="L169" s="80"/>
      <c r="M169" s="80"/>
    </row>
    <row r="170" spans="2:13" x14ac:dyDescent="0.25">
      <c r="B170" s="80"/>
      <c r="C170" s="80"/>
      <c r="D170" s="80"/>
      <c r="E170" s="80"/>
      <c r="F170" s="80"/>
      <c r="G170" s="80"/>
      <c r="H170" s="80"/>
      <c r="I170" s="80"/>
      <c r="J170" s="80"/>
      <c r="K170" s="80"/>
      <c r="L170" s="80"/>
      <c r="M170" s="80"/>
    </row>
    <row r="171" spans="2:13" x14ac:dyDescent="0.25">
      <c r="B171" s="80"/>
      <c r="C171" s="80"/>
      <c r="D171" s="80"/>
      <c r="E171" s="80"/>
      <c r="F171" s="80"/>
      <c r="G171" s="80"/>
      <c r="H171" s="80"/>
      <c r="I171" s="80"/>
      <c r="J171" s="80"/>
      <c r="K171" s="80"/>
      <c r="L171" s="80"/>
      <c r="M171" s="80"/>
    </row>
    <row r="172" spans="2:13" x14ac:dyDescent="0.25">
      <c r="B172" s="80"/>
      <c r="C172" s="80"/>
      <c r="D172" s="80"/>
      <c r="E172" s="80"/>
      <c r="F172" s="80"/>
      <c r="G172" s="80"/>
      <c r="H172" s="80"/>
      <c r="I172" s="80"/>
      <c r="J172" s="80"/>
      <c r="K172" s="80"/>
      <c r="L172" s="80"/>
      <c r="M172" s="80"/>
    </row>
    <row r="173" spans="2:13" x14ac:dyDescent="0.25">
      <c r="B173" s="80"/>
      <c r="C173" s="80"/>
      <c r="D173" s="80"/>
      <c r="E173" s="80"/>
      <c r="F173" s="80"/>
      <c r="G173" s="80"/>
      <c r="H173" s="80"/>
      <c r="I173" s="80"/>
      <c r="J173" s="80"/>
      <c r="K173" s="80"/>
      <c r="L173" s="80"/>
      <c r="M173" s="80"/>
    </row>
    <row r="174" spans="2:13" x14ac:dyDescent="0.25">
      <c r="B174" s="80"/>
      <c r="C174" s="80"/>
      <c r="D174" s="80"/>
      <c r="E174" s="80"/>
      <c r="F174" s="80"/>
      <c r="G174" s="80"/>
      <c r="H174" s="80"/>
      <c r="I174" s="80"/>
      <c r="J174" s="80"/>
      <c r="K174" s="80"/>
      <c r="L174" s="80"/>
      <c r="M174" s="80"/>
    </row>
    <row r="175" spans="2:13" x14ac:dyDescent="0.25">
      <c r="B175" s="80"/>
      <c r="C175" s="80"/>
      <c r="D175" s="80"/>
      <c r="E175" s="80"/>
      <c r="F175" s="80"/>
      <c r="G175" s="80"/>
      <c r="H175" s="80"/>
      <c r="I175" s="80"/>
      <c r="J175" s="80"/>
      <c r="K175" s="80"/>
      <c r="L175" s="80"/>
      <c r="M175" s="80"/>
    </row>
    <row r="176" spans="2:13" x14ac:dyDescent="0.25">
      <c r="B176" s="80"/>
      <c r="C176" s="80"/>
      <c r="D176" s="80"/>
      <c r="E176" s="80"/>
      <c r="F176" s="80"/>
      <c r="G176" s="80"/>
      <c r="H176" s="80"/>
      <c r="I176" s="80"/>
      <c r="J176" s="80"/>
      <c r="K176" s="80"/>
      <c r="L176" s="80"/>
      <c r="M176" s="80"/>
    </row>
    <row r="177" spans="2:13" x14ac:dyDescent="0.25">
      <c r="B177" s="80"/>
      <c r="C177" s="80"/>
      <c r="D177" s="80"/>
      <c r="E177" s="80"/>
      <c r="F177" s="80"/>
      <c r="G177" s="80"/>
      <c r="H177" s="80"/>
      <c r="I177" s="80"/>
      <c r="J177" s="80"/>
      <c r="K177" s="80"/>
      <c r="L177" s="80"/>
      <c r="M177" s="80"/>
    </row>
    <row r="178" spans="2:13" x14ac:dyDescent="0.25">
      <c r="B178" s="80"/>
      <c r="C178" s="80"/>
      <c r="D178" s="80"/>
      <c r="E178" s="80"/>
      <c r="F178" s="80"/>
      <c r="G178" s="80"/>
      <c r="H178" s="80"/>
      <c r="I178" s="80"/>
      <c r="J178" s="80"/>
      <c r="K178" s="80"/>
      <c r="L178" s="80"/>
      <c r="M178" s="80"/>
    </row>
    <row r="179" spans="2:13" x14ac:dyDescent="0.25">
      <c r="B179" s="80"/>
      <c r="C179" s="80"/>
      <c r="D179" s="80"/>
      <c r="E179" s="80"/>
      <c r="F179" s="80"/>
      <c r="G179" s="80"/>
      <c r="H179" s="80"/>
      <c r="I179" s="80"/>
      <c r="J179" s="80"/>
      <c r="K179" s="80"/>
      <c r="L179" s="80"/>
      <c r="M179" s="80"/>
    </row>
    <row r="180" spans="2:13" x14ac:dyDescent="0.25">
      <c r="B180" s="80"/>
      <c r="C180" s="80"/>
      <c r="D180" s="80"/>
      <c r="E180" s="80"/>
      <c r="F180" s="80"/>
      <c r="G180" s="80"/>
      <c r="H180" s="80"/>
      <c r="I180" s="80"/>
      <c r="J180" s="80"/>
      <c r="K180" s="80"/>
      <c r="L180" s="80"/>
      <c r="M180" s="80"/>
    </row>
    <row r="181" spans="2:13" x14ac:dyDescent="0.25">
      <c r="B181" s="80"/>
      <c r="C181" s="80"/>
      <c r="D181" s="80"/>
      <c r="E181" s="80"/>
      <c r="F181" s="80"/>
      <c r="G181" s="80"/>
      <c r="H181" s="80"/>
      <c r="I181" s="80"/>
      <c r="J181" s="80"/>
      <c r="K181" s="80"/>
      <c r="L181" s="80"/>
      <c r="M181" s="80"/>
    </row>
    <row r="182" spans="2:13" x14ac:dyDescent="0.25">
      <c r="B182" s="80"/>
      <c r="C182" s="80"/>
      <c r="D182" s="80"/>
      <c r="E182" s="80"/>
      <c r="F182" s="80"/>
      <c r="G182" s="80"/>
      <c r="H182" s="80"/>
      <c r="I182" s="80"/>
      <c r="J182" s="80"/>
      <c r="K182" s="80"/>
      <c r="L182" s="80"/>
      <c r="M182" s="80"/>
    </row>
    <row r="183" spans="2:13" x14ac:dyDescent="0.25">
      <c r="B183" s="80"/>
      <c r="C183" s="80"/>
      <c r="D183" s="80"/>
      <c r="E183" s="80"/>
      <c r="F183" s="80"/>
      <c r="G183" s="80"/>
      <c r="H183" s="80"/>
      <c r="I183" s="80"/>
      <c r="J183" s="80"/>
      <c r="K183" s="80"/>
      <c r="L183" s="80"/>
      <c r="M183" s="80"/>
    </row>
    <row r="184" spans="2:13" x14ac:dyDescent="0.25">
      <c r="B184" s="80"/>
      <c r="C184" s="80"/>
      <c r="D184" s="80"/>
      <c r="E184" s="80"/>
      <c r="F184" s="80"/>
      <c r="G184" s="80"/>
      <c r="H184" s="80"/>
      <c r="I184" s="80"/>
      <c r="J184" s="80"/>
      <c r="K184" s="80"/>
      <c r="L184" s="80"/>
      <c r="M184" s="80"/>
    </row>
    <row r="185" spans="2:13" x14ac:dyDescent="0.25">
      <c r="B185" s="80"/>
      <c r="C185" s="80"/>
      <c r="D185" s="80"/>
      <c r="E185" s="80"/>
      <c r="F185" s="80"/>
      <c r="G185" s="80"/>
      <c r="H185" s="80"/>
      <c r="I185" s="80"/>
      <c r="J185" s="80"/>
      <c r="K185" s="80"/>
      <c r="L185" s="80"/>
      <c r="M185" s="80"/>
    </row>
    <row r="186" spans="2:13" x14ac:dyDescent="0.25">
      <c r="B186" s="80"/>
      <c r="C186" s="80"/>
      <c r="D186" s="80"/>
      <c r="E186" s="80"/>
      <c r="F186" s="80"/>
      <c r="G186" s="80"/>
      <c r="H186" s="80"/>
      <c r="I186" s="80"/>
      <c r="J186" s="80"/>
      <c r="K186" s="80"/>
      <c r="L186" s="80"/>
      <c r="M186" s="80"/>
    </row>
    <row r="187" spans="2:13" x14ac:dyDescent="0.25">
      <c r="B187" s="80"/>
      <c r="C187" s="80"/>
      <c r="D187" s="80"/>
      <c r="E187" s="80"/>
      <c r="F187" s="80"/>
      <c r="G187" s="80"/>
      <c r="H187" s="80"/>
      <c r="I187" s="80"/>
      <c r="J187" s="80"/>
      <c r="K187" s="80"/>
      <c r="L187" s="80"/>
      <c r="M187" s="80"/>
    </row>
    <row r="188" spans="2:13" x14ac:dyDescent="0.25">
      <c r="B188" s="80"/>
      <c r="C188" s="80"/>
      <c r="D188" s="80"/>
      <c r="E188" s="80"/>
      <c r="F188" s="80"/>
      <c r="G188" s="80"/>
      <c r="H188" s="80"/>
      <c r="I188" s="80"/>
      <c r="J188" s="80"/>
      <c r="K188" s="80"/>
      <c r="L188" s="80"/>
      <c r="M188" s="80"/>
    </row>
    <row r="189" spans="2:13" x14ac:dyDescent="0.25">
      <c r="B189" s="80"/>
      <c r="C189" s="80"/>
      <c r="D189" s="80"/>
      <c r="E189" s="80"/>
      <c r="F189" s="80"/>
      <c r="G189" s="80"/>
      <c r="H189" s="80"/>
      <c r="I189" s="80"/>
      <c r="J189" s="80"/>
      <c r="K189" s="80"/>
      <c r="L189" s="80"/>
      <c r="M189" s="80"/>
    </row>
    <row r="190" spans="2:13" x14ac:dyDescent="0.25">
      <c r="B190" s="80"/>
      <c r="C190" s="80"/>
      <c r="D190" s="80"/>
      <c r="E190" s="80"/>
      <c r="F190" s="80"/>
      <c r="G190" s="80"/>
      <c r="H190" s="80"/>
      <c r="I190" s="80"/>
      <c r="J190" s="80"/>
      <c r="K190" s="80"/>
      <c r="L190" s="80"/>
      <c r="M190" s="80"/>
    </row>
    <row r="191" spans="2:13" x14ac:dyDescent="0.25">
      <c r="B191" s="80"/>
      <c r="C191" s="80"/>
      <c r="D191" s="80"/>
      <c r="E191" s="80"/>
      <c r="F191" s="80"/>
      <c r="G191" s="80"/>
      <c r="H191" s="80"/>
      <c r="I191" s="80"/>
      <c r="J191" s="80"/>
      <c r="K191" s="80"/>
      <c r="L191" s="80"/>
      <c r="M191" s="80"/>
    </row>
    <row r="192" spans="2:13" x14ac:dyDescent="0.25">
      <c r="B192" s="80"/>
      <c r="C192" s="80"/>
      <c r="D192" s="80"/>
      <c r="E192" s="80"/>
      <c r="F192" s="80"/>
      <c r="G192" s="80"/>
      <c r="H192" s="80"/>
      <c r="I192" s="80"/>
      <c r="J192" s="80"/>
      <c r="K192" s="80"/>
      <c r="L192" s="80"/>
      <c r="M192" s="80"/>
    </row>
    <row r="193" spans="2:13" x14ac:dyDescent="0.25">
      <c r="B193" s="80"/>
      <c r="C193" s="80"/>
      <c r="D193" s="80"/>
      <c r="E193" s="80"/>
      <c r="F193" s="80"/>
      <c r="G193" s="80"/>
      <c r="H193" s="80"/>
      <c r="I193" s="80"/>
      <c r="J193" s="80"/>
      <c r="K193" s="80"/>
      <c r="L193" s="80"/>
      <c r="M193" s="80"/>
    </row>
    <row r="194" spans="2:13" x14ac:dyDescent="0.25">
      <c r="B194" s="80"/>
      <c r="C194" s="80"/>
      <c r="D194" s="80"/>
      <c r="E194" s="80"/>
      <c r="F194" s="80"/>
      <c r="G194" s="80"/>
      <c r="H194" s="80"/>
      <c r="I194" s="80"/>
      <c r="J194" s="80"/>
      <c r="K194" s="80"/>
      <c r="L194" s="80"/>
      <c r="M194" s="80"/>
    </row>
    <row r="195" spans="2:13" x14ac:dyDescent="0.25">
      <c r="B195" s="80"/>
      <c r="C195" s="80"/>
      <c r="D195" s="80"/>
      <c r="E195" s="80"/>
      <c r="F195" s="80"/>
      <c r="G195" s="80"/>
      <c r="H195" s="80"/>
      <c r="I195" s="80"/>
      <c r="J195" s="80"/>
      <c r="K195" s="80"/>
      <c r="L195" s="80"/>
      <c r="M195" s="80"/>
    </row>
    <row r="196" spans="2:13" x14ac:dyDescent="0.25">
      <c r="B196" s="80"/>
      <c r="C196" s="80"/>
      <c r="D196" s="80"/>
      <c r="E196" s="80"/>
      <c r="F196" s="80"/>
      <c r="G196" s="80"/>
      <c r="H196" s="80"/>
      <c r="I196" s="80"/>
      <c r="J196" s="80"/>
      <c r="K196" s="80"/>
      <c r="L196" s="80"/>
      <c r="M196" s="80"/>
    </row>
    <row r="197" spans="2:13" x14ac:dyDescent="0.25">
      <c r="B197" s="80"/>
      <c r="C197" s="80"/>
      <c r="D197" s="80"/>
      <c r="E197" s="80"/>
      <c r="F197" s="80"/>
      <c r="G197" s="80"/>
      <c r="H197" s="80"/>
      <c r="I197" s="80"/>
      <c r="J197" s="80"/>
      <c r="K197" s="80"/>
      <c r="L197" s="80"/>
      <c r="M197" s="80"/>
    </row>
    <row r="198" spans="2:13" x14ac:dyDescent="0.25">
      <c r="B198" s="80"/>
      <c r="C198" s="80"/>
      <c r="D198" s="80"/>
      <c r="E198" s="80"/>
      <c r="F198" s="80"/>
      <c r="G198" s="80"/>
      <c r="H198" s="80"/>
      <c r="I198" s="80"/>
      <c r="J198" s="80"/>
      <c r="K198" s="80"/>
      <c r="L198" s="80"/>
      <c r="M198" s="80"/>
    </row>
    <row r="199" spans="2:13" x14ac:dyDescent="0.25">
      <c r="B199" s="80"/>
      <c r="C199" s="80"/>
      <c r="D199" s="80"/>
      <c r="E199" s="80"/>
      <c r="F199" s="80"/>
      <c r="G199" s="80"/>
      <c r="H199" s="80"/>
      <c r="I199" s="80"/>
      <c r="J199" s="80"/>
      <c r="K199" s="80"/>
      <c r="L199" s="80"/>
      <c r="M199" s="80"/>
    </row>
    <row r="200" spans="2:13" x14ac:dyDescent="0.25">
      <c r="B200" s="80"/>
      <c r="C200" s="80"/>
      <c r="D200" s="80"/>
      <c r="E200" s="80"/>
      <c r="F200" s="80"/>
      <c r="G200" s="80"/>
      <c r="H200" s="80"/>
      <c r="I200" s="80"/>
      <c r="J200" s="80"/>
      <c r="K200" s="80"/>
      <c r="L200" s="80"/>
      <c r="M200" s="80"/>
    </row>
    <row r="201" spans="2:13" x14ac:dyDescent="0.25">
      <c r="B201" s="80"/>
      <c r="C201" s="80"/>
      <c r="D201" s="80"/>
      <c r="E201" s="80"/>
      <c r="F201" s="80"/>
      <c r="G201" s="80"/>
      <c r="H201" s="80"/>
      <c r="I201" s="80"/>
      <c r="J201" s="80"/>
      <c r="K201" s="80"/>
      <c r="L201" s="80"/>
      <c r="M201" s="80"/>
    </row>
    <row r="202" spans="2:13" x14ac:dyDescent="0.25">
      <c r="B202" s="80"/>
      <c r="C202" s="80"/>
      <c r="D202" s="80"/>
      <c r="E202" s="80"/>
      <c r="F202" s="80"/>
      <c r="G202" s="80"/>
      <c r="H202" s="80"/>
      <c r="I202" s="80"/>
      <c r="J202" s="80"/>
      <c r="K202" s="80"/>
      <c r="L202" s="80"/>
      <c r="M202" s="80"/>
    </row>
    <row r="203" spans="2:13" x14ac:dyDescent="0.25">
      <c r="B203" s="80"/>
      <c r="C203" s="80"/>
      <c r="D203" s="80"/>
      <c r="E203" s="80"/>
      <c r="F203" s="80"/>
      <c r="G203" s="80"/>
      <c r="H203" s="80"/>
      <c r="I203" s="80"/>
      <c r="J203" s="80"/>
      <c r="K203" s="80"/>
      <c r="L203" s="80"/>
      <c r="M203" s="80"/>
    </row>
    <row r="204" spans="2:13" x14ac:dyDescent="0.25">
      <c r="B204" s="80"/>
      <c r="C204" s="80"/>
      <c r="D204" s="80"/>
      <c r="E204" s="80"/>
      <c r="F204" s="80"/>
      <c r="G204" s="80"/>
      <c r="H204" s="80"/>
      <c r="I204" s="80"/>
      <c r="J204" s="80"/>
      <c r="K204" s="80"/>
      <c r="L204" s="80"/>
      <c r="M204" s="80"/>
    </row>
    <row r="205" spans="2:13" x14ac:dyDescent="0.25">
      <c r="B205" s="80"/>
      <c r="C205" s="80"/>
      <c r="D205" s="80"/>
      <c r="E205" s="80"/>
      <c r="F205" s="80"/>
      <c r="G205" s="80"/>
      <c r="H205" s="80"/>
      <c r="I205" s="80"/>
      <c r="J205" s="80"/>
      <c r="K205" s="80"/>
      <c r="L205" s="80"/>
      <c r="M205" s="80"/>
    </row>
    <row r="206" spans="2:13" x14ac:dyDescent="0.25">
      <c r="B206" s="80"/>
      <c r="C206" s="80"/>
      <c r="D206" s="80"/>
      <c r="E206" s="80"/>
      <c r="F206" s="80"/>
      <c r="G206" s="80"/>
      <c r="H206" s="80"/>
      <c r="I206" s="80"/>
      <c r="J206" s="80"/>
      <c r="K206" s="80"/>
      <c r="L206" s="80"/>
      <c r="M206" s="80"/>
    </row>
    <row r="207" spans="2:13" x14ac:dyDescent="0.25">
      <c r="B207" s="80"/>
      <c r="C207" s="80"/>
      <c r="D207" s="80"/>
      <c r="E207" s="80"/>
      <c r="F207" s="80"/>
      <c r="G207" s="80"/>
      <c r="H207" s="80"/>
      <c r="I207" s="80"/>
      <c r="J207" s="80"/>
      <c r="K207" s="80"/>
      <c r="L207" s="80"/>
      <c r="M207" s="80"/>
    </row>
    <row r="208" spans="2:13" x14ac:dyDescent="0.25">
      <c r="B208" s="80"/>
      <c r="C208" s="80"/>
      <c r="D208" s="80"/>
      <c r="E208" s="80"/>
      <c r="F208" s="80"/>
      <c r="G208" s="80"/>
      <c r="H208" s="80"/>
      <c r="I208" s="80"/>
      <c r="J208" s="80"/>
      <c r="K208" s="80"/>
      <c r="L208" s="80"/>
      <c r="M208" s="80"/>
    </row>
    <row r="209" spans="2:13" x14ac:dyDescent="0.25">
      <c r="B209" s="80"/>
      <c r="C209" s="80"/>
      <c r="D209" s="80"/>
      <c r="E209" s="80"/>
      <c r="F209" s="80"/>
      <c r="G209" s="80"/>
      <c r="H209" s="80"/>
      <c r="I209" s="80"/>
      <c r="J209" s="80"/>
      <c r="K209" s="80"/>
      <c r="L209" s="80"/>
      <c r="M209" s="80"/>
    </row>
    <row r="210" spans="2:13" x14ac:dyDescent="0.25">
      <c r="B210" s="80"/>
      <c r="C210" s="80"/>
      <c r="D210" s="80"/>
      <c r="E210" s="80"/>
      <c r="F210" s="80"/>
      <c r="G210" s="80"/>
      <c r="H210" s="80"/>
      <c r="I210" s="80"/>
      <c r="J210" s="80"/>
      <c r="K210" s="80"/>
      <c r="L210" s="80"/>
      <c r="M210" s="80"/>
    </row>
    <row r="211" spans="2:13" x14ac:dyDescent="0.25">
      <c r="B211" s="80"/>
      <c r="C211" s="80"/>
      <c r="D211" s="80"/>
      <c r="E211" s="80"/>
      <c r="F211" s="80"/>
      <c r="G211" s="80"/>
      <c r="H211" s="80"/>
      <c r="I211" s="80"/>
      <c r="J211" s="80"/>
      <c r="K211" s="80"/>
      <c r="L211" s="80"/>
      <c r="M211" s="80"/>
    </row>
    <row r="212" spans="2:13" x14ac:dyDescent="0.25">
      <c r="B212" s="80"/>
      <c r="C212" s="80"/>
      <c r="D212" s="80"/>
      <c r="E212" s="80"/>
      <c r="F212" s="80"/>
      <c r="G212" s="80"/>
      <c r="H212" s="80"/>
      <c r="I212" s="80"/>
      <c r="J212" s="80"/>
      <c r="K212" s="80"/>
      <c r="L212" s="80"/>
      <c r="M212" s="80"/>
    </row>
    <row r="213" spans="2:13" x14ac:dyDescent="0.25">
      <c r="B213" s="80"/>
      <c r="C213" s="80"/>
      <c r="D213" s="80"/>
      <c r="E213" s="80"/>
      <c r="F213" s="80"/>
      <c r="G213" s="80"/>
      <c r="H213" s="80"/>
      <c r="I213" s="80"/>
      <c r="J213" s="80"/>
      <c r="K213" s="80"/>
      <c r="L213" s="80"/>
      <c r="M213" s="80"/>
    </row>
    <row r="214" spans="2:13" x14ac:dyDescent="0.25">
      <c r="B214" s="80"/>
      <c r="C214" s="80"/>
      <c r="D214" s="80"/>
      <c r="E214" s="80"/>
      <c r="F214" s="80"/>
      <c r="G214" s="80"/>
      <c r="H214" s="80"/>
      <c r="I214" s="80"/>
      <c r="J214" s="80"/>
      <c r="K214" s="80"/>
      <c r="L214" s="80"/>
      <c r="M214" s="80"/>
    </row>
    <row r="215" spans="2:13" x14ac:dyDescent="0.25">
      <c r="B215" s="80"/>
      <c r="C215" s="80"/>
      <c r="D215" s="80"/>
      <c r="E215" s="80"/>
      <c r="F215" s="80"/>
      <c r="G215" s="80"/>
      <c r="H215" s="80"/>
      <c r="I215" s="80"/>
      <c r="J215" s="80"/>
      <c r="K215" s="80"/>
      <c r="L215" s="80"/>
      <c r="M215" s="80"/>
    </row>
    <row r="216" spans="2:13" x14ac:dyDescent="0.25">
      <c r="B216" s="80"/>
      <c r="C216" s="80"/>
      <c r="D216" s="80"/>
      <c r="E216" s="80"/>
      <c r="F216" s="80"/>
      <c r="G216" s="80"/>
      <c r="H216" s="80"/>
      <c r="I216" s="80"/>
      <c r="J216" s="80"/>
      <c r="K216" s="80"/>
      <c r="L216" s="80"/>
      <c r="M216" s="80"/>
    </row>
    <row r="217" spans="2:13" x14ac:dyDescent="0.25">
      <c r="B217" s="80"/>
      <c r="C217" s="80"/>
      <c r="D217" s="80"/>
      <c r="E217" s="80"/>
      <c r="F217" s="80"/>
      <c r="G217" s="80"/>
      <c r="H217" s="80"/>
      <c r="I217" s="80"/>
      <c r="J217" s="80"/>
      <c r="K217" s="80"/>
      <c r="L217" s="80"/>
      <c r="M217" s="80"/>
    </row>
    <row r="218" spans="2:13" x14ac:dyDescent="0.25">
      <c r="B218" s="80"/>
      <c r="C218" s="80"/>
      <c r="D218" s="80"/>
      <c r="E218" s="80"/>
      <c r="F218" s="80"/>
      <c r="G218" s="80"/>
      <c r="H218" s="80"/>
      <c r="I218" s="80"/>
      <c r="J218" s="80"/>
      <c r="K218" s="80"/>
      <c r="L218" s="80"/>
      <c r="M218" s="80"/>
    </row>
    <row r="219" spans="2:13" x14ac:dyDescent="0.25">
      <c r="B219" s="80"/>
      <c r="C219" s="80"/>
      <c r="D219" s="80"/>
      <c r="E219" s="80"/>
      <c r="F219" s="80"/>
      <c r="G219" s="80"/>
      <c r="H219" s="80"/>
      <c r="I219" s="80"/>
      <c r="J219" s="80"/>
      <c r="K219" s="80"/>
      <c r="L219" s="80"/>
      <c r="M219" s="80"/>
    </row>
    <row r="220" spans="2:13" x14ac:dyDescent="0.25">
      <c r="B220" s="80"/>
      <c r="C220" s="80"/>
      <c r="D220" s="80"/>
      <c r="E220" s="80"/>
      <c r="F220" s="80"/>
      <c r="G220" s="80"/>
      <c r="H220" s="80"/>
      <c r="I220" s="80"/>
      <c r="J220" s="80"/>
      <c r="K220" s="80"/>
      <c r="L220" s="80"/>
      <c r="M220" s="80"/>
    </row>
    <row r="221" spans="2:13" x14ac:dyDescent="0.25">
      <c r="B221" s="80"/>
      <c r="C221" s="80"/>
      <c r="D221" s="80"/>
      <c r="E221" s="80"/>
      <c r="F221" s="80"/>
      <c r="G221" s="80"/>
      <c r="H221" s="80"/>
      <c r="I221" s="80"/>
      <c r="J221" s="80"/>
      <c r="K221" s="80"/>
      <c r="L221" s="80"/>
      <c r="M221" s="80"/>
    </row>
    <row r="222" spans="2:13" x14ac:dyDescent="0.25">
      <c r="B222" s="80"/>
      <c r="C222" s="80"/>
      <c r="D222" s="80"/>
      <c r="E222" s="80"/>
      <c r="F222" s="80"/>
      <c r="G222" s="80"/>
      <c r="H222" s="80"/>
      <c r="I222" s="80"/>
      <c r="J222" s="80"/>
      <c r="K222" s="80"/>
      <c r="L222" s="80"/>
      <c r="M222" s="80"/>
    </row>
    <row r="223" spans="2:13" x14ac:dyDescent="0.25">
      <c r="B223" s="80"/>
      <c r="C223" s="80"/>
      <c r="D223" s="80"/>
      <c r="E223" s="80"/>
      <c r="F223" s="80"/>
      <c r="G223" s="80"/>
      <c r="H223" s="80"/>
      <c r="I223" s="80"/>
      <c r="J223" s="80"/>
      <c r="K223" s="80"/>
      <c r="L223" s="80"/>
      <c r="M223" s="80"/>
    </row>
    <row r="224" spans="2:13" x14ac:dyDescent="0.25">
      <c r="B224" s="80"/>
      <c r="C224" s="80"/>
      <c r="D224" s="80"/>
      <c r="E224" s="80"/>
      <c r="F224" s="80"/>
      <c r="G224" s="80"/>
      <c r="H224" s="80"/>
      <c r="I224" s="80"/>
      <c r="J224" s="80"/>
      <c r="K224" s="80"/>
      <c r="L224" s="80"/>
      <c r="M224" s="80"/>
    </row>
    <row r="225" spans="2:13" x14ac:dyDescent="0.25">
      <c r="B225" s="80"/>
      <c r="C225" s="80"/>
      <c r="D225" s="80"/>
      <c r="E225" s="80"/>
      <c r="F225" s="80"/>
      <c r="G225" s="80"/>
      <c r="H225" s="80"/>
      <c r="I225" s="80"/>
      <c r="J225" s="80"/>
      <c r="K225" s="80"/>
      <c r="L225" s="80"/>
      <c r="M225" s="80"/>
    </row>
    <row r="226" spans="2:13" x14ac:dyDescent="0.25">
      <c r="B226" s="80"/>
      <c r="C226" s="80"/>
      <c r="D226" s="80"/>
      <c r="E226" s="80"/>
      <c r="F226" s="80"/>
      <c r="G226" s="80"/>
      <c r="H226" s="80"/>
      <c r="I226" s="80"/>
      <c r="J226" s="80"/>
      <c r="K226" s="80"/>
      <c r="L226" s="80"/>
      <c r="M226" s="80"/>
    </row>
    <row r="227" spans="2:13" x14ac:dyDescent="0.25">
      <c r="B227" s="80"/>
      <c r="C227" s="80"/>
      <c r="D227" s="80"/>
      <c r="E227" s="80"/>
      <c r="F227" s="80"/>
      <c r="G227" s="80"/>
      <c r="H227" s="80"/>
      <c r="I227" s="80"/>
      <c r="J227" s="80"/>
      <c r="K227" s="80"/>
      <c r="L227" s="80"/>
      <c r="M227" s="80"/>
    </row>
    <row r="228" spans="2:13" x14ac:dyDescent="0.25">
      <c r="B228" s="80"/>
      <c r="C228" s="80"/>
      <c r="D228" s="80"/>
      <c r="E228" s="80"/>
      <c r="F228" s="80"/>
      <c r="G228" s="80"/>
      <c r="H228" s="80"/>
      <c r="I228" s="80"/>
      <c r="J228" s="80"/>
      <c r="K228" s="80"/>
      <c r="L228" s="80"/>
      <c r="M228" s="80"/>
    </row>
    <row r="229" spans="2:13" x14ac:dyDescent="0.25">
      <c r="B229" s="80"/>
      <c r="C229" s="80"/>
      <c r="D229" s="80"/>
      <c r="E229" s="80"/>
      <c r="F229" s="80"/>
      <c r="G229" s="80"/>
      <c r="H229" s="80"/>
      <c r="I229" s="80"/>
      <c r="J229" s="80"/>
      <c r="K229" s="80"/>
      <c r="L229" s="80"/>
      <c r="M229" s="80"/>
    </row>
    <row r="230" spans="2:13" x14ac:dyDescent="0.25">
      <c r="B230" s="80"/>
      <c r="C230" s="80"/>
      <c r="D230" s="80"/>
      <c r="E230" s="80"/>
      <c r="F230" s="80"/>
      <c r="G230" s="80"/>
      <c r="H230" s="80"/>
      <c r="I230" s="80"/>
      <c r="J230" s="80"/>
      <c r="K230" s="80"/>
      <c r="L230" s="80"/>
      <c r="M230" s="80"/>
    </row>
    <row r="231" spans="2:13" x14ac:dyDescent="0.25">
      <c r="B231" s="80"/>
      <c r="C231" s="80"/>
      <c r="D231" s="80"/>
      <c r="E231" s="80"/>
      <c r="F231" s="80"/>
      <c r="G231" s="80"/>
      <c r="H231" s="80"/>
      <c r="I231" s="80"/>
      <c r="J231" s="80"/>
      <c r="K231" s="80"/>
      <c r="L231" s="80"/>
      <c r="M231" s="80"/>
    </row>
    <row r="232" spans="2:13" x14ac:dyDescent="0.25">
      <c r="B232" s="80"/>
      <c r="C232" s="80"/>
      <c r="D232" s="80"/>
      <c r="E232" s="80"/>
      <c r="F232" s="80"/>
      <c r="G232" s="80"/>
      <c r="H232" s="80"/>
      <c r="I232" s="80"/>
      <c r="J232" s="80"/>
      <c r="K232" s="80"/>
      <c r="L232" s="80"/>
      <c r="M232" s="80"/>
    </row>
    <row r="233" spans="2:13" x14ac:dyDescent="0.25">
      <c r="B233" s="80"/>
      <c r="C233" s="80"/>
      <c r="D233" s="80"/>
      <c r="E233" s="80"/>
      <c r="F233" s="80"/>
      <c r="G233" s="80"/>
      <c r="H233" s="80"/>
      <c r="I233" s="80"/>
      <c r="J233" s="80"/>
      <c r="K233" s="80"/>
      <c r="L233" s="80"/>
      <c r="M233" s="80"/>
    </row>
    <row r="234" spans="2:13" x14ac:dyDescent="0.25">
      <c r="B234" s="80"/>
      <c r="C234" s="80"/>
      <c r="D234" s="80"/>
      <c r="E234" s="80"/>
      <c r="F234" s="80"/>
      <c r="G234" s="80"/>
      <c r="H234" s="80"/>
      <c r="I234" s="80"/>
      <c r="J234" s="80"/>
      <c r="K234" s="80"/>
      <c r="L234" s="80"/>
      <c r="M234" s="80"/>
    </row>
    <row r="235" spans="2:13" x14ac:dyDescent="0.25">
      <c r="B235" s="80"/>
      <c r="C235" s="80"/>
      <c r="D235" s="80"/>
      <c r="E235" s="80"/>
      <c r="F235" s="80"/>
      <c r="G235" s="80"/>
      <c r="H235" s="80"/>
      <c r="I235" s="80"/>
      <c r="J235" s="80"/>
      <c r="K235" s="80"/>
      <c r="L235" s="80"/>
      <c r="M235" s="80"/>
    </row>
    <row r="236" spans="2:13" x14ac:dyDescent="0.25">
      <c r="B236" s="80"/>
      <c r="C236" s="80"/>
      <c r="D236" s="80"/>
      <c r="E236" s="80"/>
      <c r="F236" s="80"/>
      <c r="G236" s="80"/>
      <c r="H236" s="80"/>
      <c r="I236" s="80"/>
      <c r="J236" s="80"/>
      <c r="K236" s="80"/>
      <c r="L236" s="80"/>
      <c r="M236" s="80"/>
    </row>
    <row r="237" spans="2:13" x14ac:dyDescent="0.25">
      <c r="B237" s="80"/>
      <c r="C237" s="80"/>
      <c r="D237" s="80"/>
      <c r="E237" s="80"/>
      <c r="F237" s="80"/>
      <c r="G237" s="80"/>
      <c r="H237" s="80"/>
      <c r="I237" s="80"/>
      <c r="J237" s="80"/>
      <c r="K237" s="80"/>
      <c r="L237" s="80"/>
      <c r="M237" s="80"/>
    </row>
    <row r="238" spans="2:13" x14ac:dyDescent="0.25">
      <c r="B238" s="80"/>
      <c r="C238" s="80"/>
      <c r="D238" s="80"/>
      <c r="E238" s="80"/>
      <c r="F238" s="80"/>
      <c r="G238" s="80"/>
      <c r="H238" s="80"/>
      <c r="I238" s="80"/>
      <c r="J238" s="80"/>
      <c r="K238" s="80"/>
      <c r="L238" s="80"/>
      <c r="M238" s="80"/>
    </row>
    <row r="239" spans="2:13" x14ac:dyDescent="0.25">
      <c r="B239" s="80"/>
      <c r="C239" s="80"/>
      <c r="D239" s="80"/>
      <c r="E239" s="80"/>
      <c r="F239" s="80"/>
      <c r="G239" s="80"/>
      <c r="H239" s="80"/>
      <c r="I239" s="80"/>
      <c r="J239" s="80"/>
      <c r="K239" s="80"/>
      <c r="L239" s="80"/>
      <c r="M239" s="80"/>
    </row>
    <row r="240" spans="2:13" x14ac:dyDescent="0.25">
      <c r="B240" s="80"/>
      <c r="C240" s="80"/>
      <c r="D240" s="80"/>
      <c r="E240" s="80"/>
      <c r="F240" s="80"/>
      <c r="G240" s="80"/>
      <c r="H240" s="80"/>
      <c r="I240" s="80"/>
      <c r="J240" s="80"/>
      <c r="K240" s="80"/>
      <c r="L240" s="80"/>
      <c r="M240" s="80"/>
    </row>
    <row r="241" spans="2:13" x14ac:dyDescent="0.25">
      <c r="B241" s="80"/>
      <c r="C241" s="80"/>
      <c r="D241" s="80"/>
      <c r="E241" s="80"/>
      <c r="F241" s="80"/>
      <c r="G241" s="80"/>
      <c r="H241" s="80"/>
      <c r="I241" s="80"/>
      <c r="J241" s="80"/>
      <c r="K241" s="80"/>
      <c r="L241" s="80"/>
      <c r="M241" s="80"/>
    </row>
    <row r="242" spans="2:13" x14ac:dyDescent="0.25">
      <c r="B242" s="80"/>
      <c r="C242" s="80"/>
      <c r="D242" s="80"/>
      <c r="E242" s="80"/>
      <c r="F242" s="80"/>
      <c r="G242" s="80"/>
      <c r="H242" s="80"/>
      <c r="I242" s="80"/>
      <c r="J242" s="80"/>
      <c r="K242" s="80"/>
      <c r="L242" s="80"/>
      <c r="M242" s="80"/>
    </row>
    <row r="243" spans="2:13" x14ac:dyDescent="0.25">
      <c r="B243" s="80"/>
      <c r="C243" s="80"/>
      <c r="D243" s="80"/>
      <c r="E243" s="80"/>
      <c r="F243" s="80"/>
      <c r="G243" s="80"/>
      <c r="H243" s="80"/>
      <c r="I243" s="80"/>
      <c r="J243" s="80"/>
      <c r="K243" s="80"/>
      <c r="L243" s="80"/>
      <c r="M243" s="80"/>
    </row>
    <row r="244" spans="2:13" x14ac:dyDescent="0.25">
      <c r="B244" s="80"/>
      <c r="C244" s="80"/>
      <c r="D244" s="80"/>
      <c r="E244" s="80"/>
      <c r="F244" s="80"/>
      <c r="G244" s="80"/>
      <c r="H244" s="80"/>
      <c r="I244" s="80"/>
      <c r="J244" s="80"/>
      <c r="K244" s="80"/>
      <c r="L244" s="80"/>
      <c r="M244" s="80"/>
    </row>
    <row r="245" spans="2:13" x14ac:dyDescent="0.25">
      <c r="B245" s="80"/>
      <c r="C245" s="80"/>
      <c r="D245" s="80"/>
      <c r="E245" s="80"/>
      <c r="F245" s="80"/>
      <c r="G245" s="80"/>
      <c r="H245" s="80"/>
      <c r="I245" s="80"/>
      <c r="J245" s="80"/>
      <c r="K245" s="80"/>
      <c r="L245" s="80"/>
      <c r="M245" s="80"/>
    </row>
    <row r="246" spans="2:13" x14ac:dyDescent="0.25">
      <c r="B246" s="80"/>
      <c r="C246" s="80"/>
      <c r="D246" s="80"/>
      <c r="E246" s="80"/>
      <c r="F246" s="80"/>
      <c r="G246" s="80"/>
      <c r="H246" s="80"/>
      <c r="I246" s="80"/>
      <c r="J246" s="80"/>
      <c r="K246" s="80"/>
      <c r="L246" s="80"/>
      <c r="M246" s="80"/>
    </row>
    <row r="247" spans="2:13" x14ac:dyDescent="0.25">
      <c r="B247" s="80"/>
      <c r="C247" s="80"/>
      <c r="D247" s="80"/>
      <c r="E247" s="80"/>
      <c r="F247" s="80"/>
      <c r="G247" s="80"/>
      <c r="H247" s="80"/>
      <c r="I247" s="80"/>
      <c r="J247" s="80"/>
      <c r="K247" s="80"/>
      <c r="L247" s="80"/>
      <c r="M247" s="80"/>
    </row>
    <row r="248" spans="2:13" x14ac:dyDescent="0.25">
      <c r="B248" s="80"/>
      <c r="C248" s="80"/>
      <c r="D248" s="80"/>
      <c r="E248" s="80"/>
      <c r="F248" s="80"/>
      <c r="G248" s="80"/>
      <c r="H248" s="80"/>
      <c r="I248" s="80"/>
      <c r="J248" s="80"/>
      <c r="K248" s="80"/>
      <c r="L248" s="80"/>
      <c r="M248" s="80"/>
    </row>
    <row r="249" spans="2:13" x14ac:dyDescent="0.25">
      <c r="B249" s="80"/>
      <c r="C249" s="80"/>
      <c r="D249" s="80"/>
      <c r="E249" s="80"/>
      <c r="F249" s="80"/>
      <c r="G249" s="80"/>
      <c r="H249" s="80"/>
      <c r="I249" s="80"/>
      <c r="J249" s="80"/>
      <c r="K249" s="80"/>
      <c r="L249" s="80"/>
      <c r="M249" s="80"/>
    </row>
    <row r="250" spans="2:13" x14ac:dyDescent="0.25">
      <c r="B250" s="80"/>
      <c r="C250" s="80"/>
      <c r="D250" s="80"/>
      <c r="E250" s="80"/>
      <c r="F250" s="80"/>
      <c r="G250" s="80"/>
      <c r="H250" s="80"/>
      <c r="I250" s="80"/>
      <c r="J250" s="80"/>
      <c r="K250" s="80"/>
      <c r="L250" s="80"/>
      <c r="M250" s="80"/>
    </row>
    <row r="251" spans="2:13" x14ac:dyDescent="0.25">
      <c r="B251" s="80"/>
      <c r="C251" s="80"/>
      <c r="D251" s="80"/>
      <c r="E251" s="80"/>
      <c r="F251" s="80"/>
      <c r="G251" s="80"/>
      <c r="H251" s="80"/>
      <c r="I251" s="80"/>
      <c r="J251" s="80"/>
      <c r="K251" s="80"/>
      <c r="L251" s="80"/>
      <c r="M251" s="80"/>
    </row>
    <row r="252" spans="2:13" x14ac:dyDescent="0.25">
      <c r="B252" s="80"/>
      <c r="C252" s="80"/>
      <c r="D252" s="80"/>
      <c r="E252" s="80"/>
      <c r="F252" s="80"/>
      <c r="G252" s="80"/>
      <c r="H252" s="80"/>
      <c r="I252" s="80"/>
      <c r="J252" s="80"/>
      <c r="K252" s="80"/>
      <c r="L252" s="80"/>
      <c r="M252" s="80"/>
    </row>
    <row r="253" spans="2:13" x14ac:dyDescent="0.25">
      <c r="B253" s="80"/>
      <c r="C253" s="80"/>
      <c r="D253" s="80"/>
      <c r="E253" s="80"/>
      <c r="F253" s="80"/>
      <c r="G253" s="80"/>
      <c r="H253" s="80"/>
      <c r="I253" s="80"/>
      <c r="J253" s="80"/>
      <c r="K253" s="80"/>
      <c r="L253" s="80"/>
      <c r="M253" s="80"/>
    </row>
    <row r="254" spans="2:13" x14ac:dyDescent="0.25">
      <c r="B254" s="80"/>
      <c r="C254" s="80"/>
      <c r="D254" s="80"/>
      <c r="E254" s="80"/>
      <c r="F254" s="80"/>
      <c r="G254" s="80"/>
      <c r="H254" s="80"/>
      <c r="I254" s="80"/>
      <c r="J254" s="80"/>
      <c r="K254" s="80"/>
      <c r="L254" s="80"/>
      <c r="M254" s="80"/>
    </row>
    <row r="255" spans="2:13" x14ac:dyDescent="0.25">
      <c r="B255" s="80"/>
      <c r="C255" s="80"/>
      <c r="D255" s="80"/>
      <c r="E255" s="80"/>
      <c r="F255" s="80"/>
      <c r="G255" s="80"/>
      <c r="H255" s="80"/>
      <c r="I255" s="80"/>
      <c r="J255" s="80"/>
      <c r="K255" s="80"/>
      <c r="L255" s="80"/>
      <c r="M255" s="80"/>
    </row>
    <row r="256" spans="2:13" x14ac:dyDescent="0.25">
      <c r="B256" s="80"/>
      <c r="C256" s="80"/>
      <c r="D256" s="80"/>
      <c r="E256" s="80"/>
      <c r="F256" s="80"/>
      <c r="G256" s="80"/>
      <c r="H256" s="80"/>
      <c r="I256" s="80"/>
      <c r="J256" s="80"/>
      <c r="K256" s="80"/>
      <c r="L256" s="80"/>
      <c r="M256" s="80"/>
    </row>
    <row r="257" spans="2:13" x14ac:dyDescent="0.25">
      <c r="B257" s="80"/>
      <c r="C257" s="80"/>
      <c r="D257" s="80"/>
      <c r="E257" s="80"/>
      <c r="F257" s="80"/>
      <c r="G257" s="80"/>
      <c r="H257" s="80"/>
      <c r="I257" s="80"/>
      <c r="J257" s="80"/>
      <c r="K257" s="80"/>
      <c r="L257" s="80"/>
      <c r="M257" s="80"/>
    </row>
    <row r="258" spans="2:13" x14ac:dyDescent="0.25">
      <c r="B258" s="80"/>
      <c r="C258" s="80"/>
      <c r="D258" s="80"/>
      <c r="E258" s="80"/>
      <c r="F258" s="80"/>
      <c r="G258" s="80"/>
      <c r="H258" s="80"/>
      <c r="I258" s="80"/>
      <c r="J258" s="80"/>
      <c r="K258" s="80"/>
      <c r="L258" s="80"/>
      <c r="M258" s="80"/>
    </row>
    <row r="259" spans="2:13" x14ac:dyDescent="0.25">
      <c r="B259" s="80"/>
      <c r="C259" s="80"/>
      <c r="D259" s="80"/>
      <c r="E259" s="80"/>
      <c r="F259" s="80"/>
      <c r="G259" s="80"/>
      <c r="H259" s="80"/>
      <c r="I259" s="80"/>
      <c r="J259" s="80"/>
      <c r="K259" s="80"/>
      <c r="L259" s="80"/>
      <c r="M259" s="80"/>
    </row>
    <row r="260" spans="2:13" x14ac:dyDescent="0.25">
      <c r="B260" s="80"/>
      <c r="C260" s="80"/>
      <c r="D260" s="80"/>
      <c r="E260" s="80"/>
      <c r="F260" s="80"/>
      <c r="G260" s="80"/>
      <c r="H260" s="80"/>
      <c r="I260" s="80"/>
      <c r="J260" s="80"/>
      <c r="K260" s="80"/>
      <c r="L260" s="80"/>
      <c r="M260" s="80"/>
    </row>
    <row r="261" spans="2:13" x14ac:dyDescent="0.25">
      <c r="B261" s="80"/>
      <c r="C261" s="80"/>
      <c r="D261" s="80"/>
      <c r="E261" s="80"/>
      <c r="F261" s="80"/>
      <c r="G261" s="80"/>
      <c r="H261" s="80"/>
      <c r="I261" s="80"/>
      <c r="J261" s="80"/>
      <c r="K261" s="80"/>
      <c r="L261" s="80"/>
      <c r="M261" s="80"/>
    </row>
    <row r="262" spans="2:13" x14ac:dyDescent="0.25">
      <c r="B262" s="80"/>
      <c r="C262" s="80"/>
      <c r="D262" s="80"/>
      <c r="E262" s="80"/>
      <c r="F262" s="80"/>
      <c r="G262" s="80"/>
      <c r="H262" s="80"/>
      <c r="I262" s="80"/>
      <c r="J262" s="80"/>
      <c r="K262" s="80"/>
      <c r="L262" s="80"/>
      <c r="M262" s="80"/>
    </row>
    <row r="263" spans="2:13" x14ac:dyDescent="0.25">
      <c r="B263" s="80"/>
      <c r="C263" s="80"/>
      <c r="D263" s="80"/>
      <c r="E263" s="80"/>
      <c r="F263" s="80"/>
      <c r="G263" s="80"/>
      <c r="H263" s="80"/>
      <c r="I263" s="80"/>
      <c r="J263" s="80"/>
      <c r="K263" s="80"/>
      <c r="L263" s="80"/>
      <c r="M263" s="80"/>
    </row>
    <row r="264" spans="2:13" x14ac:dyDescent="0.25">
      <c r="B264" s="80"/>
      <c r="C264" s="80"/>
      <c r="D264" s="80"/>
      <c r="E264" s="80"/>
      <c r="F264" s="80"/>
      <c r="G264" s="80"/>
      <c r="H264" s="80"/>
      <c r="I264" s="80"/>
      <c r="J264" s="80"/>
      <c r="K264" s="80"/>
      <c r="L264" s="80"/>
      <c r="M264" s="80"/>
    </row>
    <row r="265" spans="2:13" x14ac:dyDescent="0.25">
      <c r="B265" s="80"/>
      <c r="C265" s="80"/>
      <c r="D265" s="80"/>
      <c r="E265" s="80"/>
      <c r="F265" s="80"/>
      <c r="G265" s="80"/>
      <c r="H265" s="80"/>
      <c r="I265" s="80"/>
      <c r="J265" s="80"/>
      <c r="K265" s="80"/>
      <c r="L265" s="80"/>
      <c r="M265" s="80"/>
    </row>
    <row r="266" spans="2:13" x14ac:dyDescent="0.25">
      <c r="B266" s="80"/>
      <c r="C266" s="80"/>
      <c r="D266" s="80"/>
      <c r="E266" s="80"/>
      <c r="F266" s="80"/>
      <c r="G266" s="80"/>
      <c r="H266" s="80"/>
      <c r="I266" s="80"/>
      <c r="J266" s="80"/>
      <c r="K266" s="80"/>
      <c r="L266" s="80"/>
      <c r="M266" s="80"/>
    </row>
    <row r="267" spans="2:13" x14ac:dyDescent="0.25">
      <c r="B267" s="80"/>
      <c r="C267" s="80"/>
      <c r="D267" s="80"/>
      <c r="E267" s="80"/>
      <c r="F267" s="80"/>
      <c r="G267" s="80"/>
      <c r="H267" s="80"/>
      <c r="I267" s="80"/>
      <c r="J267" s="80"/>
      <c r="K267" s="80"/>
      <c r="L267" s="80"/>
      <c r="M267" s="80"/>
    </row>
    <row r="268" spans="2:13" x14ac:dyDescent="0.25">
      <c r="B268" s="80"/>
      <c r="C268" s="80"/>
      <c r="D268" s="80"/>
      <c r="E268" s="80"/>
      <c r="F268" s="80"/>
      <c r="G268" s="80"/>
      <c r="H268" s="80"/>
      <c r="I268" s="80"/>
      <c r="J268" s="80"/>
      <c r="K268" s="80"/>
      <c r="L268" s="80"/>
      <c r="M268" s="80"/>
    </row>
    <row r="269" spans="2:13" x14ac:dyDescent="0.25">
      <c r="B269" s="80"/>
      <c r="C269" s="80"/>
      <c r="D269" s="80"/>
      <c r="E269" s="80"/>
      <c r="F269" s="80"/>
      <c r="G269" s="80"/>
      <c r="H269" s="80"/>
      <c r="I269" s="80"/>
      <c r="J269" s="80"/>
      <c r="K269" s="80"/>
      <c r="L269" s="80"/>
      <c r="M269" s="80"/>
    </row>
    <row r="270" spans="2:13" x14ac:dyDescent="0.25">
      <c r="B270" s="80"/>
      <c r="C270" s="80"/>
      <c r="D270" s="80"/>
      <c r="E270" s="80"/>
      <c r="F270" s="80"/>
      <c r="G270" s="80"/>
      <c r="H270" s="80"/>
      <c r="I270" s="80"/>
      <c r="J270" s="80"/>
      <c r="K270" s="80"/>
      <c r="L270" s="80"/>
      <c r="M270" s="80"/>
    </row>
    <row r="271" spans="2:13" x14ac:dyDescent="0.25">
      <c r="B271" s="80"/>
      <c r="C271" s="80"/>
      <c r="D271" s="80"/>
      <c r="E271" s="80"/>
      <c r="F271" s="80"/>
      <c r="G271" s="80"/>
      <c r="H271" s="80"/>
      <c r="I271" s="80"/>
      <c r="J271" s="80"/>
      <c r="K271" s="80"/>
      <c r="L271" s="80"/>
      <c r="M271" s="80"/>
    </row>
    <row r="272" spans="2:13" x14ac:dyDescent="0.25">
      <c r="B272" s="80"/>
      <c r="C272" s="80"/>
      <c r="D272" s="80"/>
      <c r="E272" s="80"/>
      <c r="F272" s="80"/>
      <c r="G272" s="80"/>
      <c r="H272" s="80"/>
      <c r="I272" s="80"/>
      <c r="J272" s="80"/>
      <c r="K272" s="80"/>
      <c r="L272" s="80"/>
      <c r="M272" s="80"/>
    </row>
    <row r="273" spans="2:13" x14ac:dyDescent="0.25">
      <c r="B273" s="80"/>
      <c r="C273" s="80"/>
      <c r="D273" s="80"/>
      <c r="E273" s="80"/>
      <c r="F273" s="80"/>
      <c r="G273" s="80"/>
      <c r="H273" s="80"/>
      <c r="I273" s="80"/>
      <c r="J273" s="80"/>
      <c r="K273" s="80"/>
      <c r="L273" s="80"/>
      <c r="M273" s="80"/>
    </row>
    <row r="274" spans="2:13" x14ac:dyDescent="0.25">
      <c r="B274" s="80"/>
      <c r="C274" s="80"/>
      <c r="D274" s="80"/>
      <c r="E274" s="80"/>
      <c r="F274" s="80"/>
      <c r="G274" s="80"/>
      <c r="H274" s="80"/>
      <c r="I274" s="80"/>
      <c r="J274" s="80"/>
      <c r="K274" s="80"/>
      <c r="L274" s="80"/>
      <c r="M274" s="80"/>
    </row>
    <row r="275" spans="2:13" x14ac:dyDescent="0.25">
      <c r="B275" s="80"/>
      <c r="C275" s="80"/>
      <c r="D275" s="80"/>
      <c r="E275" s="80"/>
      <c r="F275" s="80"/>
      <c r="G275" s="80"/>
      <c r="H275" s="80"/>
      <c r="I275" s="80"/>
      <c r="J275" s="80"/>
      <c r="K275" s="80"/>
      <c r="L275" s="80"/>
      <c r="M275" s="80"/>
    </row>
    <row r="276" spans="2:13" x14ac:dyDescent="0.25">
      <c r="B276" s="80"/>
      <c r="C276" s="80"/>
      <c r="D276" s="80"/>
      <c r="E276" s="80"/>
      <c r="F276" s="80"/>
      <c r="G276" s="80"/>
      <c r="H276" s="80"/>
      <c r="I276" s="80"/>
      <c r="J276" s="80"/>
      <c r="K276" s="80"/>
      <c r="L276" s="80"/>
      <c r="M276" s="80"/>
    </row>
    <row r="277" spans="2:13" x14ac:dyDescent="0.25">
      <c r="B277" s="80"/>
      <c r="C277" s="80"/>
      <c r="D277" s="80"/>
      <c r="E277" s="80"/>
      <c r="F277" s="80"/>
      <c r="G277" s="80"/>
      <c r="H277" s="80"/>
      <c r="I277" s="80"/>
      <c r="J277" s="80"/>
      <c r="K277" s="80"/>
      <c r="L277" s="80"/>
      <c r="M277" s="80"/>
    </row>
    <row r="278" spans="2:13" x14ac:dyDescent="0.25">
      <c r="B278" s="80"/>
      <c r="C278" s="80"/>
      <c r="D278" s="80"/>
      <c r="E278" s="80"/>
      <c r="F278" s="80"/>
      <c r="G278" s="80"/>
      <c r="H278" s="80"/>
      <c r="I278" s="80"/>
      <c r="J278" s="80"/>
      <c r="K278" s="80"/>
      <c r="L278" s="80"/>
      <c r="M278" s="80"/>
    </row>
    <row r="279" spans="2:13" x14ac:dyDescent="0.25">
      <c r="B279" s="80"/>
      <c r="C279" s="80"/>
      <c r="D279" s="80"/>
      <c r="E279" s="80"/>
      <c r="F279" s="80"/>
      <c r="G279" s="80"/>
      <c r="H279" s="80"/>
      <c r="I279" s="80"/>
      <c r="J279" s="80"/>
      <c r="K279" s="80"/>
      <c r="L279" s="80"/>
      <c r="M279" s="80"/>
    </row>
    <row r="280" spans="2:13" x14ac:dyDescent="0.25">
      <c r="B280" s="80"/>
      <c r="C280" s="80"/>
      <c r="D280" s="80"/>
      <c r="E280" s="80"/>
      <c r="F280" s="80"/>
      <c r="G280" s="80"/>
      <c r="H280" s="80"/>
      <c r="I280" s="80"/>
      <c r="J280" s="80"/>
      <c r="K280" s="80"/>
      <c r="L280" s="80"/>
      <c r="M280" s="80"/>
    </row>
    <row r="281" spans="2:13" x14ac:dyDescent="0.25">
      <c r="B281" s="80"/>
      <c r="C281" s="80"/>
      <c r="D281" s="80"/>
      <c r="E281" s="80"/>
      <c r="F281" s="80"/>
      <c r="G281" s="80"/>
      <c r="H281" s="80"/>
      <c r="I281" s="80"/>
      <c r="J281" s="80"/>
      <c r="K281" s="80"/>
      <c r="L281" s="80"/>
      <c r="M281" s="80"/>
    </row>
    <row r="282" spans="2:13" x14ac:dyDescent="0.25">
      <c r="B282" s="80"/>
      <c r="C282" s="80"/>
      <c r="D282" s="80"/>
      <c r="E282" s="80"/>
      <c r="F282" s="80"/>
      <c r="G282" s="80"/>
      <c r="H282" s="80"/>
      <c r="I282" s="80"/>
      <c r="J282" s="80"/>
      <c r="K282" s="80"/>
      <c r="L282" s="80"/>
      <c r="M282" s="80"/>
    </row>
    <row r="283" spans="2:13" x14ac:dyDescent="0.25">
      <c r="B283" s="80"/>
      <c r="C283" s="80"/>
      <c r="D283" s="80"/>
      <c r="E283" s="80"/>
      <c r="F283" s="80"/>
      <c r="G283" s="80"/>
      <c r="H283" s="80"/>
      <c r="I283" s="80"/>
      <c r="J283" s="80"/>
      <c r="K283" s="80"/>
      <c r="L283" s="80"/>
      <c r="M283" s="80"/>
    </row>
    <row r="284" spans="2:13" x14ac:dyDescent="0.25">
      <c r="B284" s="80"/>
      <c r="C284" s="80"/>
      <c r="D284" s="80"/>
      <c r="E284" s="80"/>
      <c r="F284" s="80"/>
      <c r="G284" s="80"/>
      <c r="H284" s="80"/>
      <c r="I284" s="80"/>
      <c r="J284" s="80"/>
      <c r="K284" s="80"/>
      <c r="L284" s="80"/>
      <c r="M284" s="80"/>
    </row>
    <row r="285" spans="2:13" x14ac:dyDescent="0.25">
      <c r="B285" s="80"/>
      <c r="C285" s="80"/>
      <c r="D285" s="80"/>
      <c r="E285" s="80"/>
      <c r="F285" s="80"/>
      <c r="G285" s="80"/>
      <c r="H285" s="80"/>
      <c r="I285" s="80"/>
      <c r="J285" s="80"/>
      <c r="K285" s="80"/>
      <c r="L285" s="80"/>
      <c r="M285" s="80"/>
    </row>
    <row r="286" spans="2:13" x14ac:dyDescent="0.25">
      <c r="B286" s="80"/>
      <c r="C286" s="80"/>
      <c r="D286" s="80"/>
      <c r="E286" s="80"/>
      <c r="F286" s="80"/>
      <c r="G286" s="80"/>
      <c r="H286" s="80"/>
      <c r="I286" s="80"/>
      <c r="J286" s="80"/>
      <c r="K286" s="80"/>
      <c r="L286" s="80"/>
      <c r="M286" s="80"/>
    </row>
    <row r="287" spans="2:13" x14ac:dyDescent="0.25">
      <c r="B287" s="80"/>
      <c r="C287" s="80"/>
      <c r="D287" s="80"/>
      <c r="E287" s="80"/>
      <c r="F287" s="80"/>
      <c r="G287" s="80"/>
      <c r="H287" s="80"/>
      <c r="I287" s="80"/>
      <c r="J287" s="80"/>
      <c r="K287" s="80"/>
      <c r="L287" s="80"/>
      <c r="M287" s="80"/>
    </row>
    <row r="288" spans="2:13" x14ac:dyDescent="0.25">
      <c r="B288" s="80"/>
      <c r="C288" s="80"/>
      <c r="D288" s="80"/>
      <c r="E288" s="80"/>
      <c r="F288" s="80"/>
      <c r="G288" s="80"/>
      <c r="H288" s="80"/>
      <c r="I288" s="80"/>
      <c r="J288" s="80"/>
      <c r="K288" s="80"/>
      <c r="L288" s="80"/>
      <c r="M288" s="80"/>
    </row>
    <row r="289" spans="2:13" x14ac:dyDescent="0.25">
      <c r="B289" s="80"/>
      <c r="C289" s="80"/>
      <c r="D289" s="80"/>
      <c r="E289" s="80"/>
      <c r="F289" s="80"/>
      <c r="G289" s="80"/>
      <c r="H289" s="80"/>
      <c r="I289" s="80"/>
      <c r="J289" s="80"/>
      <c r="K289" s="80"/>
      <c r="L289" s="80"/>
      <c r="M289" s="80"/>
    </row>
  </sheetData>
  <mergeCells count="30">
    <mergeCell ref="E156:K156"/>
    <mergeCell ref="C157:L157"/>
    <mergeCell ref="E142:K142"/>
    <mergeCell ref="E143:K143"/>
    <mergeCell ref="E113:K113"/>
    <mergeCell ref="E126:K126"/>
    <mergeCell ref="E127:K127"/>
    <mergeCell ref="E128:K128"/>
    <mergeCell ref="E141:K141"/>
    <mergeCell ref="E93:K93"/>
    <mergeCell ref="E94:K94"/>
    <mergeCell ref="E95:K95"/>
    <mergeCell ref="E111:K111"/>
    <mergeCell ref="E112:K112"/>
    <mergeCell ref="E58:K58"/>
    <mergeCell ref="E59:K59"/>
    <mergeCell ref="E75:K75"/>
    <mergeCell ref="E76:K76"/>
    <mergeCell ref="E77:K77"/>
    <mergeCell ref="E23:J23"/>
    <mergeCell ref="E39:K39"/>
    <mergeCell ref="E40:K40"/>
    <mergeCell ref="E41:K41"/>
    <mergeCell ref="E57:K57"/>
    <mergeCell ref="E3:J3"/>
    <mergeCell ref="E4:J4"/>
    <mergeCell ref="E5:J5"/>
    <mergeCell ref="E21:J21"/>
    <mergeCell ref="E22:J22"/>
    <mergeCell ref="C17:L17"/>
  </mergeCells>
  <hyperlinks>
    <hyperlink ref="C1" location="TOC!A1" display="Back to Table of Contents"/>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sheetPr>
  <dimension ref="B1:AE33"/>
  <sheetViews>
    <sheetView showGridLines="0" workbookViewId="0"/>
  </sheetViews>
  <sheetFormatPr defaultColWidth="8.59765625" defaultRowHeight="13.2" x14ac:dyDescent="0.25"/>
  <cols>
    <col min="1" max="2" width="2.59765625" style="39" customWidth="1"/>
    <col min="3" max="3" width="28.3984375" style="39" customWidth="1"/>
    <col min="4" max="4" width="15.19921875" style="39" customWidth="1"/>
    <col min="5" max="10" width="14.19921875" style="39" customWidth="1"/>
    <col min="11" max="11" width="2.59765625" style="39" customWidth="1"/>
    <col min="12" max="14" width="8.59765625" style="39"/>
    <col min="15" max="31" width="8.59765625" style="139"/>
    <col min="32" max="16384" width="8.59765625" style="39"/>
  </cols>
  <sheetData>
    <row r="1" spans="2:15" ht="13.8" thickBot="1" x14ac:dyDescent="0.3">
      <c r="C1" s="197" t="s">
        <v>241</v>
      </c>
    </row>
    <row r="2" spans="2:15" x14ac:dyDescent="0.25">
      <c r="B2" s="13"/>
      <c r="C2" s="14"/>
      <c r="D2" s="14"/>
      <c r="E2" s="14"/>
      <c r="F2" s="14"/>
      <c r="G2" s="14"/>
      <c r="H2" s="14"/>
      <c r="I2" s="14"/>
      <c r="J2" s="14"/>
      <c r="K2" s="15"/>
      <c r="O2" s="140"/>
    </row>
    <row r="3" spans="2:15" ht="13.8" x14ac:dyDescent="0.25">
      <c r="B3" s="16"/>
      <c r="C3" s="160"/>
      <c r="D3" s="158"/>
      <c r="E3" s="289" t="s">
        <v>431</v>
      </c>
      <c r="F3" s="289"/>
      <c r="G3" s="289"/>
      <c r="H3" s="289"/>
      <c r="I3" s="289"/>
      <c r="J3" s="289"/>
      <c r="K3" s="17"/>
      <c r="O3" s="140"/>
    </row>
    <row r="4" spans="2:15" x14ac:dyDescent="0.25">
      <c r="B4" s="16"/>
      <c r="C4" s="160"/>
      <c r="D4" s="159"/>
      <c r="E4" s="287" t="s">
        <v>177</v>
      </c>
      <c r="F4" s="287"/>
      <c r="G4" s="287"/>
      <c r="H4" s="287"/>
      <c r="I4" s="287"/>
      <c r="J4" s="287"/>
      <c r="K4" s="17"/>
    </row>
    <row r="5" spans="2:15" x14ac:dyDescent="0.25">
      <c r="B5" s="16"/>
      <c r="C5" s="160"/>
      <c r="D5" s="151"/>
      <c r="E5" s="151"/>
      <c r="F5" s="151"/>
      <c r="G5" s="151"/>
      <c r="H5" s="151"/>
      <c r="I5" s="151"/>
      <c r="J5" s="151"/>
      <c r="K5" s="17"/>
    </row>
    <row r="6" spans="2:15" ht="27.45" customHeight="1" x14ac:dyDescent="0.25">
      <c r="B6" s="16"/>
      <c r="C6" s="160"/>
      <c r="D6" s="157"/>
      <c r="E6" s="290" t="s">
        <v>432</v>
      </c>
      <c r="F6" s="290"/>
      <c r="G6" s="290"/>
      <c r="H6" s="290"/>
      <c r="I6" s="290"/>
      <c r="J6" s="290"/>
      <c r="K6" s="17"/>
    </row>
    <row r="7" spans="2:15" x14ac:dyDescent="0.25">
      <c r="B7" s="16"/>
      <c r="C7" s="157"/>
      <c r="D7" s="157"/>
      <c r="E7" s="157"/>
      <c r="F7" s="157"/>
      <c r="G7" s="157"/>
      <c r="H7" s="157"/>
      <c r="I7" s="157"/>
      <c r="J7" s="157"/>
      <c r="K7" s="17"/>
    </row>
    <row r="8" spans="2:15" x14ac:dyDescent="0.25">
      <c r="B8" s="16"/>
      <c r="C8" s="20"/>
      <c r="D8" s="20"/>
      <c r="E8" s="20"/>
      <c r="F8" s="20"/>
      <c r="G8" s="20"/>
      <c r="H8" s="20"/>
      <c r="I8" s="20"/>
      <c r="J8" s="20"/>
      <c r="K8" s="17"/>
    </row>
    <row r="9" spans="2:15" ht="13.8" thickBot="1" x14ac:dyDescent="0.3">
      <c r="B9" s="16"/>
      <c r="C9" s="22" t="s">
        <v>17</v>
      </c>
      <c r="D9" s="22" t="s">
        <v>0</v>
      </c>
      <c r="E9" s="22">
        <v>2016</v>
      </c>
      <c r="F9" s="22">
        <v>2017</v>
      </c>
      <c r="G9" s="22">
        <v>2018</v>
      </c>
      <c r="H9" s="22">
        <v>2019</v>
      </c>
      <c r="I9" s="22">
        <v>2020</v>
      </c>
      <c r="J9" s="22">
        <v>2021</v>
      </c>
      <c r="K9" s="17"/>
    </row>
    <row r="10" spans="2:15" ht="13.8" thickBot="1" x14ac:dyDescent="0.3">
      <c r="B10" s="16"/>
      <c r="C10" s="202" t="s">
        <v>366</v>
      </c>
      <c r="D10" s="20" t="s">
        <v>66</v>
      </c>
      <c r="E10" s="75">
        <v>654262.41497003136</v>
      </c>
      <c r="F10" s="75">
        <v>777321.5550032116</v>
      </c>
      <c r="G10" s="75">
        <v>903276.15596309071</v>
      </c>
      <c r="H10" s="75">
        <v>1030702.5795410537</v>
      </c>
      <c r="I10" s="75">
        <v>1153789.2904834261</v>
      </c>
      <c r="J10" s="75">
        <v>1282673.7433372706</v>
      </c>
      <c r="K10" s="17"/>
    </row>
    <row r="11" spans="2:15" ht="13.8" thickBot="1" x14ac:dyDescent="0.3">
      <c r="B11" s="16"/>
      <c r="C11" s="202" t="s">
        <v>366</v>
      </c>
      <c r="D11" s="20" t="s">
        <v>165</v>
      </c>
      <c r="E11" s="75">
        <v>603109.05224309326</v>
      </c>
      <c r="F11" s="75">
        <v>678325.66567553463</v>
      </c>
      <c r="G11" s="75">
        <v>757910.87213119224</v>
      </c>
      <c r="H11" s="75">
        <v>840569.96281910781</v>
      </c>
      <c r="I11" s="75">
        <v>919276.53096105438</v>
      </c>
      <c r="J11" s="75">
        <v>1003368.5445107339</v>
      </c>
      <c r="K11" s="17"/>
    </row>
    <row r="12" spans="2:15" x14ac:dyDescent="0.25">
      <c r="B12" s="16"/>
      <c r="C12" s="20"/>
      <c r="D12" s="20"/>
      <c r="E12" s="215"/>
      <c r="F12" s="215"/>
      <c r="G12" s="215"/>
      <c r="H12" s="215"/>
      <c r="I12" s="215"/>
      <c r="J12" s="215"/>
      <c r="K12" s="17"/>
    </row>
    <row r="13" spans="2:15" ht="16.95" customHeight="1" x14ac:dyDescent="0.25">
      <c r="B13" s="16"/>
      <c r="C13" s="174" t="s">
        <v>232</v>
      </c>
      <c r="D13" s="157"/>
      <c r="E13" s="157"/>
      <c r="F13" s="157"/>
      <c r="G13" s="157"/>
      <c r="H13" s="157"/>
      <c r="I13" s="157"/>
      <c r="J13" s="157"/>
      <c r="K13" s="17"/>
    </row>
    <row r="14" spans="2:15" ht="84.6" customHeight="1" x14ac:dyDescent="0.25">
      <c r="B14" s="16"/>
      <c r="C14" s="317" t="s">
        <v>447</v>
      </c>
      <c r="D14" s="317"/>
      <c r="E14" s="317"/>
      <c r="F14" s="317"/>
      <c r="G14" s="317"/>
      <c r="H14" s="317"/>
      <c r="I14" s="317"/>
      <c r="J14" s="317"/>
      <c r="K14" s="17"/>
    </row>
    <row r="15" spans="2:15" ht="13.8" thickBot="1" x14ac:dyDescent="0.3">
      <c r="B15" s="24"/>
      <c r="C15" s="25"/>
      <c r="D15" s="25"/>
      <c r="E15" s="25"/>
      <c r="F15" s="25"/>
      <c r="G15" s="25"/>
      <c r="H15" s="25"/>
      <c r="I15" s="25"/>
      <c r="J15" s="25"/>
      <c r="K15" s="26"/>
    </row>
    <row r="16" spans="2:15" ht="13.8" thickBot="1" x14ac:dyDescent="0.3"/>
    <row r="17" spans="2:11" x14ac:dyDescent="0.25">
      <c r="B17" s="13"/>
      <c r="C17" s="14"/>
      <c r="D17" s="14"/>
      <c r="E17" s="14"/>
      <c r="F17" s="14"/>
      <c r="G17" s="14"/>
      <c r="H17" s="14"/>
      <c r="I17" s="14"/>
      <c r="J17" s="14"/>
      <c r="K17" s="15"/>
    </row>
    <row r="18" spans="2:11" ht="13.8" x14ac:dyDescent="0.25">
      <c r="B18" s="16"/>
      <c r="C18" s="251"/>
      <c r="D18" s="251"/>
      <c r="E18" s="289" t="s">
        <v>430</v>
      </c>
      <c r="F18" s="289"/>
      <c r="G18" s="289"/>
      <c r="H18" s="289"/>
      <c r="I18" s="289"/>
      <c r="J18" s="289"/>
      <c r="K18" s="17"/>
    </row>
    <row r="19" spans="2:11" x14ac:dyDescent="0.25">
      <c r="B19" s="16"/>
      <c r="C19" s="251"/>
      <c r="D19" s="251"/>
      <c r="E19" s="287" t="s">
        <v>177</v>
      </c>
      <c r="F19" s="287"/>
      <c r="G19" s="287"/>
      <c r="H19" s="287"/>
      <c r="I19" s="287"/>
      <c r="J19" s="287"/>
      <c r="K19" s="17"/>
    </row>
    <row r="20" spans="2:11" x14ac:dyDescent="0.25">
      <c r="B20" s="16"/>
      <c r="C20" s="251"/>
      <c r="D20" s="251"/>
      <c r="E20" s="248"/>
      <c r="F20" s="248"/>
      <c r="G20" s="248"/>
      <c r="H20" s="248"/>
      <c r="I20" s="248"/>
      <c r="J20" s="248"/>
      <c r="K20" s="17"/>
    </row>
    <row r="21" spans="2:11" ht="24.45" customHeight="1" x14ac:dyDescent="0.25">
      <c r="B21" s="16"/>
      <c r="C21" s="251"/>
      <c r="D21" s="251"/>
      <c r="E21" s="290" t="s">
        <v>433</v>
      </c>
      <c r="F21" s="290"/>
      <c r="G21" s="290"/>
      <c r="H21" s="290"/>
      <c r="I21" s="290"/>
      <c r="J21" s="290"/>
      <c r="K21" s="17"/>
    </row>
    <row r="22" spans="2:11" ht="13.8" x14ac:dyDescent="0.25">
      <c r="B22" s="16"/>
      <c r="C22" s="160"/>
      <c r="D22" s="158"/>
      <c r="E22" s="289"/>
      <c r="F22" s="289"/>
      <c r="G22" s="289"/>
      <c r="H22" s="289"/>
      <c r="I22" s="289"/>
      <c r="J22" s="289"/>
      <c r="K22" s="17"/>
    </row>
    <row r="23" spans="2:11" x14ac:dyDescent="0.25">
      <c r="B23" s="16"/>
      <c r="C23" s="160"/>
      <c r="D23" s="248"/>
      <c r="E23" s="248"/>
      <c r="F23" s="248"/>
      <c r="G23" s="248"/>
      <c r="H23" s="248"/>
      <c r="I23" s="248"/>
      <c r="J23" s="248"/>
      <c r="K23" s="17"/>
    </row>
    <row r="24" spans="2:11" ht="13.5" customHeight="1" thickBot="1" x14ac:dyDescent="0.3">
      <c r="B24" s="16"/>
      <c r="C24" s="22"/>
      <c r="D24" s="22" t="s">
        <v>37</v>
      </c>
      <c r="E24" s="22">
        <v>2016</v>
      </c>
      <c r="F24" s="22">
        <v>2017</v>
      </c>
      <c r="G24" s="22">
        <v>2018</v>
      </c>
      <c r="H24" s="22">
        <v>2019</v>
      </c>
      <c r="I24" s="22">
        <v>2020</v>
      </c>
      <c r="J24" s="22">
        <v>2021</v>
      </c>
      <c r="K24" s="17"/>
    </row>
    <row r="25" spans="2:11" ht="13.8" thickBot="1" x14ac:dyDescent="0.3">
      <c r="B25" s="16"/>
      <c r="C25" s="248"/>
      <c r="D25" s="248" t="s">
        <v>51</v>
      </c>
      <c r="E25" s="75">
        <v>21528.421626357798</v>
      </c>
      <c r="F25" s="75">
        <v>37922.721325188497</v>
      </c>
      <c r="G25" s="75">
        <v>58036.348747945201</v>
      </c>
      <c r="H25" s="75">
        <v>70535.325954644897</v>
      </c>
      <c r="I25" s="75">
        <v>112951.408257018</v>
      </c>
      <c r="J25" s="75">
        <v>201713.49638709499</v>
      </c>
      <c r="K25" s="17"/>
    </row>
    <row r="26" spans="2:11" ht="13.8" thickBot="1" x14ac:dyDescent="0.3">
      <c r="B26" s="16"/>
      <c r="C26" s="248"/>
      <c r="D26" s="248" t="s">
        <v>50</v>
      </c>
      <c r="E26" s="75">
        <v>11367.153892673599</v>
      </c>
      <c r="F26" s="75">
        <v>14238.835001051901</v>
      </c>
      <c r="G26" s="75">
        <v>17335.137824673599</v>
      </c>
      <c r="H26" s="75">
        <v>20782.969725110401</v>
      </c>
      <c r="I26" s="75">
        <v>27453.0420321208</v>
      </c>
      <c r="J26" s="75">
        <v>49592.397353741399</v>
      </c>
      <c r="K26" s="17"/>
    </row>
    <row r="27" spans="2:11" ht="13.8" thickBot="1" x14ac:dyDescent="0.3">
      <c r="B27" s="16"/>
      <c r="C27" s="202"/>
      <c r="D27" s="248" t="s">
        <v>170</v>
      </c>
      <c r="E27" s="75">
        <v>7538.3809267128299</v>
      </c>
      <c r="F27" s="75">
        <v>9447.5056799462709</v>
      </c>
      <c r="G27" s="75">
        <v>11048.735272564199</v>
      </c>
      <c r="H27" s="75">
        <v>12329.665093838499</v>
      </c>
      <c r="I27" s="75">
        <v>13277.860345793801</v>
      </c>
      <c r="J27" s="75">
        <v>20402.814186913602</v>
      </c>
      <c r="K27" s="17"/>
    </row>
    <row r="28" spans="2:11" ht="13.8" thickBot="1" x14ac:dyDescent="0.3">
      <c r="B28" s="16"/>
      <c r="C28" s="202"/>
      <c r="D28" s="248" t="s">
        <v>171</v>
      </c>
      <c r="E28" s="75">
        <v>46616.008453861701</v>
      </c>
      <c r="F28" s="75">
        <v>76562.182720725003</v>
      </c>
      <c r="G28" s="75">
        <v>107776.39283529601</v>
      </c>
      <c r="H28" s="75">
        <v>119373.306436221</v>
      </c>
      <c r="I28" s="75">
        <v>140712.58655303199</v>
      </c>
      <c r="J28" s="75">
        <v>221587.31303215801</v>
      </c>
      <c r="K28" s="17"/>
    </row>
    <row r="29" spans="2:11" x14ac:dyDescent="0.25">
      <c r="B29" s="16"/>
      <c r="C29" s="22"/>
      <c r="D29" s="22"/>
      <c r="E29" s="22"/>
      <c r="F29" s="22"/>
      <c r="G29" s="22"/>
      <c r="H29" s="22"/>
      <c r="I29" s="22"/>
      <c r="J29" s="22"/>
      <c r="K29" s="17"/>
    </row>
    <row r="30" spans="2:11" ht="16.95" customHeight="1" x14ac:dyDescent="0.25">
      <c r="B30" s="16"/>
      <c r="C30" s="174" t="s">
        <v>232</v>
      </c>
      <c r="D30" s="157"/>
      <c r="E30" s="157"/>
      <c r="F30" s="157"/>
      <c r="G30" s="157"/>
      <c r="H30" s="157"/>
      <c r="I30" s="157"/>
      <c r="J30" s="157"/>
      <c r="K30" s="17"/>
    </row>
    <row r="31" spans="2:11" ht="40.5" customHeight="1" x14ac:dyDescent="0.25">
      <c r="B31" s="16"/>
      <c r="C31" s="285" t="s">
        <v>449</v>
      </c>
      <c r="D31" s="317"/>
      <c r="E31" s="317"/>
      <c r="F31" s="317"/>
      <c r="G31" s="317"/>
      <c r="H31" s="317"/>
      <c r="I31" s="317"/>
      <c r="J31" s="317"/>
      <c r="K31" s="17"/>
    </row>
    <row r="32" spans="2:11" x14ac:dyDescent="0.25">
      <c r="B32" s="16"/>
      <c r="C32" s="317"/>
      <c r="D32" s="317"/>
      <c r="E32" s="317"/>
      <c r="F32" s="317"/>
      <c r="G32" s="317"/>
      <c r="H32" s="317"/>
      <c r="I32" s="317"/>
      <c r="J32" s="317"/>
      <c r="K32" s="17"/>
    </row>
    <row r="33" spans="2:11" ht="13.8" thickBot="1" x14ac:dyDescent="0.3">
      <c r="B33" s="24"/>
      <c r="C33" s="25"/>
      <c r="D33" s="25"/>
      <c r="E33" s="25"/>
      <c r="F33" s="25"/>
      <c r="G33" s="25"/>
      <c r="H33" s="25"/>
      <c r="I33" s="25"/>
      <c r="J33" s="25"/>
      <c r="K33" s="26"/>
    </row>
  </sheetData>
  <mergeCells count="10">
    <mergeCell ref="C32:J32"/>
    <mergeCell ref="E18:J18"/>
    <mergeCell ref="E19:J19"/>
    <mergeCell ref="C31:J31"/>
    <mergeCell ref="E3:J3"/>
    <mergeCell ref="E4:J4"/>
    <mergeCell ref="E6:J6"/>
    <mergeCell ref="C14:J14"/>
    <mergeCell ref="E22:J22"/>
    <mergeCell ref="E21:J21"/>
  </mergeCells>
  <hyperlinks>
    <hyperlink ref="C1" location="TOC!A1" display="Back to Table of Contents"/>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sheetPr>
  <dimension ref="A1:AB244"/>
  <sheetViews>
    <sheetView showGridLines="0" workbookViewId="0"/>
  </sheetViews>
  <sheetFormatPr defaultColWidth="9.19921875" defaultRowHeight="13.2" x14ac:dyDescent="0.25"/>
  <cols>
    <col min="1" max="1" width="9.19921875" style="134"/>
    <col min="2" max="2" width="9.19921875" style="120"/>
    <col min="3" max="4" width="18.59765625" style="120" customWidth="1"/>
    <col min="5" max="10" width="11.59765625" style="120" customWidth="1"/>
    <col min="11" max="11" width="9.19921875" style="120"/>
    <col min="12" max="12" width="9.19921875" style="80"/>
    <col min="13" max="15" width="9.296875" style="80" bestFit="1" customWidth="1"/>
    <col min="16" max="16" width="64.5" style="1" customWidth="1"/>
    <col min="17" max="19" width="6.09765625" style="1" bestFit="1" customWidth="1"/>
    <col min="20" max="16384" width="9.19921875" style="120"/>
  </cols>
  <sheetData>
    <row r="1" spans="1:11" ht="13.8" thickBot="1" x14ac:dyDescent="0.3">
      <c r="B1" s="80"/>
      <c r="C1" s="197" t="s">
        <v>241</v>
      </c>
      <c r="D1" s="80"/>
      <c r="E1" s="80"/>
      <c r="F1" s="80"/>
      <c r="G1" s="80"/>
      <c r="H1" s="80"/>
      <c r="I1" s="80"/>
      <c r="J1" s="80"/>
      <c r="K1" s="80"/>
    </row>
    <row r="2" spans="1:11" x14ac:dyDescent="0.25">
      <c r="A2" s="134" t="s">
        <v>153</v>
      </c>
      <c r="B2" s="2"/>
      <c r="C2" s="63"/>
      <c r="D2" s="63"/>
      <c r="E2" s="63"/>
      <c r="F2" s="63"/>
      <c r="G2" s="63"/>
      <c r="H2" s="63"/>
      <c r="I2" s="63"/>
      <c r="J2" s="4"/>
      <c r="K2" s="80"/>
    </row>
    <row r="3" spans="1:11" ht="13.8" x14ac:dyDescent="0.25">
      <c r="B3" s="5"/>
      <c r="C3" s="224"/>
      <c r="D3" s="299" t="s">
        <v>275</v>
      </c>
      <c r="E3" s="299"/>
      <c r="F3" s="299"/>
      <c r="G3" s="299"/>
      <c r="H3" s="299"/>
      <c r="I3" s="299"/>
      <c r="J3" s="6"/>
      <c r="K3" s="80"/>
    </row>
    <row r="4" spans="1:11" x14ac:dyDescent="0.25">
      <c r="B4" s="5"/>
      <c r="C4" s="224"/>
      <c r="D4" s="300" t="s">
        <v>175</v>
      </c>
      <c r="E4" s="300"/>
      <c r="F4" s="300"/>
      <c r="G4" s="300"/>
      <c r="H4" s="300"/>
      <c r="I4" s="300"/>
      <c r="J4" s="6"/>
      <c r="K4" s="80"/>
    </row>
    <row r="5" spans="1:11" x14ac:dyDescent="0.25">
      <c r="B5" s="5"/>
      <c r="C5" s="224"/>
      <c r="D5" s="238"/>
      <c r="E5" s="238"/>
      <c r="F5" s="238"/>
      <c r="G5" s="238"/>
      <c r="H5" s="238"/>
      <c r="I5" s="238"/>
      <c r="J5" s="6"/>
      <c r="K5" s="80"/>
    </row>
    <row r="6" spans="1:11" ht="29.25" customHeight="1" x14ac:dyDescent="0.25">
      <c r="B6" s="5"/>
      <c r="C6" s="224"/>
      <c r="D6" s="301" t="s">
        <v>186</v>
      </c>
      <c r="E6" s="301"/>
      <c r="F6" s="301"/>
      <c r="G6" s="301"/>
      <c r="H6" s="301"/>
      <c r="I6" s="301"/>
      <c r="J6" s="6"/>
      <c r="K6" s="80"/>
    </row>
    <row r="7" spans="1:11" x14ac:dyDescent="0.25">
      <c r="B7" s="5"/>
      <c r="C7" s="170"/>
      <c r="D7" s="170"/>
      <c r="E7" s="170"/>
      <c r="F7" s="170"/>
      <c r="G7" s="170"/>
      <c r="H7" s="170"/>
      <c r="I7" s="170"/>
      <c r="J7" s="6"/>
      <c r="K7" s="80"/>
    </row>
    <row r="8" spans="1:11" x14ac:dyDescent="0.25">
      <c r="B8" s="5"/>
      <c r="C8" s="238"/>
      <c r="D8" s="238"/>
      <c r="E8" s="238"/>
      <c r="F8" s="238"/>
      <c r="G8" s="238"/>
      <c r="H8" s="238"/>
      <c r="I8" s="238"/>
      <c r="J8" s="6"/>
      <c r="K8" s="80"/>
    </row>
    <row r="9" spans="1:11" ht="13.8" thickBot="1" x14ac:dyDescent="0.3">
      <c r="B9" s="5"/>
      <c r="C9" s="142" t="s">
        <v>0</v>
      </c>
      <c r="D9" s="142">
        <v>2016</v>
      </c>
      <c r="E9" s="142">
        <v>2017</v>
      </c>
      <c r="F9" s="142">
        <v>2018</v>
      </c>
      <c r="G9" s="142">
        <v>2019</v>
      </c>
      <c r="H9" s="142">
        <v>2020</v>
      </c>
      <c r="I9" s="142">
        <v>2021</v>
      </c>
      <c r="J9" s="6"/>
      <c r="K9" s="80"/>
    </row>
    <row r="10" spans="1:11" ht="13.8" thickBot="1" x14ac:dyDescent="0.3">
      <c r="B10" s="5"/>
      <c r="C10" s="238" t="s">
        <v>66</v>
      </c>
      <c r="D10" s="114">
        <v>681.088120972242</v>
      </c>
      <c r="E10" s="114">
        <v>712.86473557912666</v>
      </c>
      <c r="F10" s="114">
        <v>745.52002192895543</v>
      </c>
      <c r="G10" s="114">
        <v>783.47099023259955</v>
      </c>
      <c r="H10" s="114">
        <v>833.29579662394121</v>
      </c>
      <c r="I10" s="114">
        <v>880.80617876453175</v>
      </c>
      <c r="J10" s="6"/>
      <c r="K10" s="80"/>
    </row>
    <row r="11" spans="1:11" ht="13.8" thickBot="1" x14ac:dyDescent="0.3">
      <c r="B11" s="5"/>
      <c r="C11" s="238" t="s">
        <v>165</v>
      </c>
      <c r="D11" s="114">
        <v>680.52232281302418</v>
      </c>
      <c r="E11" s="114">
        <v>710.70739364968529</v>
      </c>
      <c r="F11" s="114">
        <v>735.10668594049616</v>
      </c>
      <c r="G11" s="114">
        <v>759.95808423940093</v>
      </c>
      <c r="H11" s="114">
        <v>775.09654186220052</v>
      </c>
      <c r="I11" s="114">
        <v>790.34965274091962</v>
      </c>
      <c r="J11" s="6"/>
      <c r="K11" s="80"/>
    </row>
    <row r="12" spans="1:11" ht="13.8" thickBot="1" x14ac:dyDescent="0.3">
      <c r="B12" s="9"/>
      <c r="C12" s="10"/>
      <c r="D12" s="10"/>
      <c r="E12" s="10"/>
      <c r="F12" s="10"/>
      <c r="G12" s="10"/>
      <c r="H12" s="10"/>
      <c r="I12" s="10"/>
      <c r="J12" s="11"/>
    </row>
    <row r="13" spans="1:11" ht="13.8" thickBot="1" x14ac:dyDescent="0.3">
      <c r="B13" s="80"/>
      <c r="C13" s="36"/>
      <c r="D13" s="80"/>
      <c r="E13" s="80"/>
      <c r="F13" s="80"/>
      <c r="G13" s="80"/>
      <c r="H13" s="80"/>
      <c r="I13" s="80"/>
      <c r="J13" s="80"/>
      <c r="K13" s="80"/>
    </row>
    <row r="14" spans="1:11" x14ac:dyDescent="0.25">
      <c r="A14" s="134" t="s">
        <v>154</v>
      </c>
      <c r="B14" s="2"/>
      <c r="C14" s="63"/>
      <c r="D14" s="63"/>
      <c r="E14" s="63"/>
      <c r="F14" s="63"/>
      <c r="G14" s="63"/>
      <c r="H14" s="63"/>
      <c r="I14" s="63"/>
      <c r="J14" s="63"/>
      <c r="K14" s="4"/>
    </row>
    <row r="15" spans="1:11" ht="30" customHeight="1" x14ac:dyDescent="0.25">
      <c r="B15" s="5"/>
      <c r="C15" s="131"/>
      <c r="D15" s="161"/>
      <c r="E15" s="304" t="s">
        <v>311</v>
      </c>
      <c r="F15" s="304"/>
      <c r="G15" s="304"/>
      <c r="H15" s="304"/>
      <c r="I15" s="304"/>
      <c r="J15" s="304"/>
      <c r="K15" s="6"/>
    </row>
    <row r="16" spans="1:11" x14ac:dyDescent="0.25">
      <c r="B16" s="5"/>
      <c r="C16" s="131"/>
      <c r="D16" s="162"/>
      <c r="E16" s="292" t="s">
        <v>175</v>
      </c>
      <c r="F16" s="292"/>
      <c r="G16" s="292"/>
      <c r="H16" s="292"/>
      <c r="I16" s="292"/>
      <c r="J16" s="292"/>
      <c r="K16" s="6"/>
    </row>
    <row r="17" spans="1:11" x14ac:dyDescent="0.25">
      <c r="B17" s="5"/>
      <c r="C17" s="131"/>
      <c r="D17" s="167"/>
      <c r="E17" s="167"/>
      <c r="F17" s="167"/>
      <c r="G17" s="167"/>
      <c r="H17" s="167"/>
      <c r="I17" s="167"/>
      <c r="J17" s="7"/>
      <c r="K17" s="6"/>
    </row>
    <row r="18" spans="1:11" ht="27" customHeight="1" x14ac:dyDescent="0.25">
      <c r="B18" s="5"/>
      <c r="C18" s="131"/>
      <c r="D18" s="111"/>
      <c r="E18" s="293" t="s">
        <v>187</v>
      </c>
      <c r="F18" s="293"/>
      <c r="G18" s="293"/>
      <c r="H18" s="293"/>
      <c r="I18" s="293"/>
      <c r="J18" s="293"/>
      <c r="K18" s="6"/>
    </row>
    <row r="19" spans="1:11" x14ac:dyDescent="0.25">
      <c r="B19" s="5"/>
      <c r="C19" s="111"/>
      <c r="D19" s="111"/>
      <c r="E19" s="111"/>
      <c r="F19" s="111"/>
      <c r="G19" s="111"/>
      <c r="H19" s="111"/>
      <c r="I19" s="111"/>
      <c r="J19" s="83"/>
      <c r="K19" s="6"/>
    </row>
    <row r="20" spans="1:11" x14ac:dyDescent="0.25">
      <c r="B20" s="5"/>
      <c r="C20" s="7"/>
      <c r="D20" s="7"/>
      <c r="E20" s="7"/>
      <c r="F20" s="7"/>
      <c r="G20" s="7"/>
      <c r="H20" s="7"/>
      <c r="I20" s="7"/>
      <c r="J20" s="7"/>
      <c r="K20" s="6"/>
    </row>
    <row r="21" spans="1:11" ht="13.8" thickBot="1" x14ac:dyDescent="0.3">
      <c r="B21" s="5"/>
      <c r="C21" s="8" t="s">
        <v>11</v>
      </c>
      <c r="D21" s="8" t="s">
        <v>57</v>
      </c>
      <c r="E21" s="8">
        <v>2016</v>
      </c>
      <c r="F21" s="8">
        <v>2017</v>
      </c>
      <c r="G21" s="8">
        <v>2018</v>
      </c>
      <c r="H21" s="8">
        <v>2019</v>
      </c>
      <c r="I21" s="8">
        <v>2020</v>
      </c>
      <c r="J21" s="8">
        <v>2021</v>
      </c>
      <c r="K21" s="6"/>
    </row>
    <row r="22" spans="1:11" ht="13.8" thickBot="1" x14ac:dyDescent="0.3">
      <c r="B22" s="5"/>
      <c r="C22" s="7" t="s">
        <v>12</v>
      </c>
      <c r="D22" s="7" t="s">
        <v>16</v>
      </c>
      <c r="E22" s="114">
        <v>83.871006706743387</v>
      </c>
      <c r="F22" s="114">
        <v>85.365463789217159</v>
      </c>
      <c r="G22" s="114">
        <v>86.921332226359738</v>
      </c>
      <c r="H22" s="114">
        <v>88.998499923769955</v>
      </c>
      <c r="I22" s="114">
        <v>92.250205918779969</v>
      </c>
      <c r="J22" s="114">
        <v>95.052170487552289</v>
      </c>
      <c r="K22" s="6"/>
    </row>
    <row r="23" spans="1:11" ht="13.8" thickBot="1" x14ac:dyDescent="0.3">
      <c r="B23" s="5"/>
      <c r="C23" s="7" t="s">
        <v>12</v>
      </c>
      <c r="D23" s="7" t="s">
        <v>15</v>
      </c>
      <c r="E23" s="114">
        <v>507.56372293353138</v>
      </c>
      <c r="F23" s="114">
        <v>532.63750815483706</v>
      </c>
      <c r="G23" s="114">
        <v>558.14225598390942</v>
      </c>
      <c r="H23" s="114">
        <v>587.7329887208225</v>
      </c>
      <c r="I23" s="114">
        <v>627.03038158961556</v>
      </c>
      <c r="J23" s="114">
        <v>664.01157627017005</v>
      </c>
      <c r="K23" s="6"/>
    </row>
    <row r="24" spans="1:11" ht="13.8" thickBot="1" x14ac:dyDescent="0.3">
      <c r="B24" s="5"/>
      <c r="C24" s="7" t="s">
        <v>13</v>
      </c>
      <c r="D24" s="7" t="s">
        <v>16</v>
      </c>
      <c r="E24" s="114">
        <v>1.4321446065543737</v>
      </c>
      <c r="F24" s="114">
        <v>1.7153771013629335</v>
      </c>
      <c r="G24" s="114">
        <v>2.0013983106303259</v>
      </c>
      <c r="H24" s="114">
        <v>2.3195043255001</v>
      </c>
      <c r="I24" s="114">
        <v>2.5918946574776194</v>
      </c>
      <c r="J24" s="114">
        <v>2.9319770566618581</v>
      </c>
      <c r="K24" s="6"/>
    </row>
    <row r="25" spans="1:11" ht="13.8" thickBot="1" x14ac:dyDescent="0.3">
      <c r="B25" s="5"/>
      <c r="C25" s="7" t="s">
        <v>13</v>
      </c>
      <c r="D25" s="7" t="s">
        <v>15</v>
      </c>
      <c r="E25" s="114">
        <v>9.592887740864608</v>
      </c>
      <c r="F25" s="114">
        <v>11.126634598602408</v>
      </c>
      <c r="G25" s="114">
        <v>12.683605718299772</v>
      </c>
      <c r="H25" s="114">
        <v>14.42478880552537</v>
      </c>
      <c r="I25" s="114">
        <v>15.925812759396832</v>
      </c>
      <c r="J25" s="114">
        <v>17.809796035678307</v>
      </c>
      <c r="K25" s="6"/>
    </row>
    <row r="26" spans="1:11" ht="13.8" thickBot="1" x14ac:dyDescent="0.3">
      <c r="B26" s="5"/>
      <c r="C26" s="7" t="s">
        <v>14</v>
      </c>
      <c r="D26" s="7" t="s">
        <v>16</v>
      </c>
      <c r="E26" s="114">
        <v>10.853218751980068</v>
      </c>
      <c r="F26" s="114">
        <v>10.883540219214906</v>
      </c>
      <c r="G26" s="114">
        <v>10.936481720037762</v>
      </c>
      <c r="H26" s="114">
        <v>11.052668777157074</v>
      </c>
      <c r="I26" s="114">
        <v>11.321550830491171</v>
      </c>
      <c r="J26" s="114">
        <v>11.562674580080992</v>
      </c>
      <c r="K26" s="6"/>
    </row>
    <row r="27" spans="1:11" ht="13.8" thickBot="1" x14ac:dyDescent="0.3">
      <c r="B27" s="5"/>
      <c r="C27" s="7" t="s">
        <v>14</v>
      </c>
      <c r="D27" s="7" t="s">
        <v>15</v>
      </c>
      <c r="E27" s="114">
        <v>67.775140232568219</v>
      </c>
      <c r="F27" s="114">
        <v>71.136211715892031</v>
      </c>
      <c r="G27" s="114">
        <v>74.834947969717987</v>
      </c>
      <c r="H27" s="114">
        <v>78.94253967982435</v>
      </c>
      <c r="I27" s="114">
        <v>84.175950868180294</v>
      </c>
      <c r="J27" s="114">
        <v>89.437984334387394</v>
      </c>
      <c r="K27" s="6"/>
    </row>
    <row r="28" spans="1:11" ht="13.8" thickBot="1" x14ac:dyDescent="0.3">
      <c r="B28" s="9"/>
      <c r="C28" s="10"/>
      <c r="D28" s="10"/>
      <c r="E28" s="10"/>
      <c r="F28" s="10"/>
      <c r="G28" s="10"/>
      <c r="H28" s="10"/>
      <c r="I28" s="10"/>
      <c r="J28" s="10"/>
      <c r="K28" s="11"/>
    </row>
    <row r="29" spans="1:11" ht="13.8" thickBot="1" x14ac:dyDescent="0.3">
      <c r="B29" s="80"/>
      <c r="C29" s="80"/>
      <c r="D29" s="80"/>
      <c r="E29" s="80"/>
      <c r="F29" s="80"/>
      <c r="G29" s="80"/>
      <c r="H29" s="80"/>
      <c r="I29" s="80"/>
      <c r="J29" s="80"/>
      <c r="K29" s="80"/>
    </row>
    <row r="30" spans="1:11" x14ac:dyDescent="0.25">
      <c r="A30" s="134" t="s">
        <v>155</v>
      </c>
      <c r="B30" s="2"/>
      <c r="C30" s="63"/>
      <c r="D30" s="63"/>
      <c r="E30" s="63"/>
      <c r="F30" s="63"/>
      <c r="G30" s="63"/>
      <c r="H30" s="63"/>
      <c r="I30" s="63"/>
      <c r="J30" s="63"/>
      <c r="K30" s="4"/>
    </row>
    <row r="31" spans="1:11" ht="29.25" customHeight="1" x14ac:dyDescent="0.25">
      <c r="B31" s="5"/>
      <c r="C31" s="131"/>
      <c r="D31" s="161"/>
      <c r="E31" s="304" t="s">
        <v>276</v>
      </c>
      <c r="F31" s="304"/>
      <c r="G31" s="304"/>
      <c r="H31" s="304"/>
      <c r="I31" s="304"/>
      <c r="J31" s="304"/>
      <c r="K31" s="6"/>
    </row>
    <row r="32" spans="1:11" x14ac:dyDescent="0.25">
      <c r="B32" s="5"/>
      <c r="C32" s="131"/>
      <c r="D32" s="162"/>
      <c r="E32" s="292" t="s">
        <v>55</v>
      </c>
      <c r="F32" s="292"/>
      <c r="G32" s="292"/>
      <c r="H32" s="292"/>
      <c r="I32" s="292"/>
      <c r="J32" s="292"/>
      <c r="K32" s="6"/>
    </row>
    <row r="33" spans="1:11" x14ac:dyDescent="0.25">
      <c r="B33" s="5"/>
      <c r="C33" s="131"/>
      <c r="D33" s="167"/>
      <c r="E33" s="167"/>
      <c r="F33" s="167"/>
      <c r="G33" s="167"/>
      <c r="H33" s="167"/>
      <c r="I33" s="167"/>
      <c r="J33" s="7"/>
      <c r="K33" s="6"/>
    </row>
    <row r="34" spans="1:11" ht="27" customHeight="1" x14ac:dyDescent="0.25">
      <c r="B34" s="5"/>
      <c r="C34" s="131"/>
      <c r="D34" s="111"/>
      <c r="E34" s="293" t="s">
        <v>193</v>
      </c>
      <c r="F34" s="293"/>
      <c r="G34" s="293"/>
      <c r="H34" s="293"/>
      <c r="I34" s="293"/>
      <c r="J34" s="293"/>
      <c r="K34" s="6"/>
    </row>
    <row r="35" spans="1:11" x14ac:dyDescent="0.25">
      <c r="B35" s="5"/>
      <c r="C35" s="111"/>
      <c r="D35" s="111"/>
      <c r="E35" s="111"/>
      <c r="F35" s="111"/>
      <c r="G35" s="111"/>
      <c r="H35" s="111"/>
      <c r="I35" s="111"/>
      <c r="J35" s="83"/>
      <c r="K35" s="6"/>
    </row>
    <row r="36" spans="1:11" x14ac:dyDescent="0.25">
      <c r="B36" s="5"/>
      <c r="C36" s="65"/>
      <c r="D36" s="7"/>
      <c r="E36" s="7"/>
      <c r="F36" s="7"/>
      <c r="G36" s="7"/>
      <c r="H36" s="7"/>
      <c r="I36" s="7"/>
      <c r="J36" s="7"/>
      <c r="K36" s="6"/>
    </row>
    <row r="37" spans="1:11" ht="13.8" thickBot="1" x14ac:dyDescent="0.3">
      <c r="B37" s="5"/>
      <c r="C37" s="8" t="s">
        <v>11</v>
      </c>
      <c r="D37" s="8" t="s">
        <v>0</v>
      </c>
      <c r="E37" s="8">
        <v>2016</v>
      </c>
      <c r="F37" s="8">
        <v>2017</v>
      </c>
      <c r="G37" s="8">
        <v>2018</v>
      </c>
      <c r="H37" s="8">
        <v>2019</v>
      </c>
      <c r="I37" s="8">
        <v>2020</v>
      </c>
      <c r="J37" s="8">
        <v>2021</v>
      </c>
      <c r="K37" s="6"/>
    </row>
    <row r="38" spans="1:11" ht="12.45" customHeight="1" thickBot="1" x14ac:dyDescent="0.3">
      <c r="B38" s="5"/>
      <c r="C38" s="7" t="s">
        <v>12</v>
      </c>
      <c r="D38" s="7" t="s">
        <v>66</v>
      </c>
      <c r="E38" s="135">
        <v>0.16235161781453042</v>
      </c>
      <c r="F38" s="135">
        <v>0.16882860792407731</v>
      </c>
      <c r="G38" s="135">
        <v>0.17519911289106629</v>
      </c>
      <c r="H38" s="135">
        <v>0.18269997732939652</v>
      </c>
      <c r="I38" s="135">
        <v>0.19301842174547992</v>
      </c>
      <c r="J38" s="135">
        <v>0.20277095142117454</v>
      </c>
      <c r="K38" s="6"/>
    </row>
    <row r="39" spans="1:11" ht="13.8" thickBot="1" x14ac:dyDescent="0.3">
      <c r="B39" s="5"/>
      <c r="C39" s="7" t="s">
        <v>12</v>
      </c>
      <c r="D39" s="7" t="s">
        <v>165</v>
      </c>
      <c r="E39" s="135">
        <v>0.16253908233231137</v>
      </c>
      <c r="F39" s="135">
        <v>0.16879039396748774</v>
      </c>
      <c r="G39" s="135">
        <v>0.17287573620978561</v>
      </c>
      <c r="H39" s="135">
        <v>0.17676483699967763</v>
      </c>
      <c r="I39" s="135">
        <v>0.17732678343872088</v>
      </c>
      <c r="J39" s="135">
        <v>0.17784631348631946</v>
      </c>
      <c r="K39" s="6"/>
    </row>
    <row r="40" spans="1:11" ht="13.8" thickBot="1" x14ac:dyDescent="0.3">
      <c r="B40" s="5"/>
      <c r="C40" s="7" t="s">
        <v>13</v>
      </c>
      <c r="D40" s="7" t="s">
        <v>66</v>
      </c>
      <c r="E40" s="220">
        <v>2.7364634315968899E-2</v>
      </c>
      <c r="F40" s="220">
        <v>3.2269574257937084E-2</v>
      </c>
      <c r="G40" s="220">
        <v>3.7073821122589869E-2</v>
      </c>
      <c r="H40" s="220">
        <v>4.2222652592536089E-2</v>
      </c>
      <c r="I40" s="220">
        <v>4.6557782213997631E-2</v>
      </c>
      <c r="J40" s="220">
        <v>5.1820579562846344E-2</v>
      </c>
      <c r="K40" s="6"/>
    </row>
    <row r="41" spans="1:11" ht="13.8" thickBot="1" x14ac:dyDescent="0.3">
      <c r="B41" s="5"/>
      <c r="C41" s="7" t="s">
        <v>13</v>
      </c>
      <c r="D41" s="7" t="s">
        <v>165</v>
      </c>
      <c r="E41" s="220">
        <v>2.7524387634900054E-2</v>
      </c>
      <c r="F41" s="220">
        <v>3.2519063903682824E-2</v>
      </c>
      <c r="G41" s="220">
        <v>3.7361032780506821E-2</v>
      </c>
      <c r="H41" s="220">
        <v>4.2412767089182075E-2</v>
      </c>
      <c r="I41" s="220">
        <v>4.6275427279578486E-2</v>
      </c>
      <c r="J41" s="220">
        <v>5.112041833263177E-2</v>
      </c>
      <c r="K41" s="6"/>
    </row>
    <row r="42" spans="1:11" ht="13.8" thickBot="1" x14ac:dyDescent="0.3">
      <c r="B42" s="5"/>
      <c r="C42" s="7" t="s">
        <v>14</v>
      </c>
      <c r="D42" s="7" t="s">
        <v>66</v>
      </c>
      <c r="E42" s="135">
        <v>0.20055469450699581</v>
      </c>
      <c r="F42" s="135">
        <v>0.21361820389380615</v>
      </c>
      <c r="G42" s="135">
        <v>0.2277868124363574</v>
      </c>
      <c r="H42" s="135">
        <v>0.24342797901537555</v>
      </c>
      <c r="I42" s="135">
        <v>0.26291010883604954</v>
      </c>
      <c r="J42" s="135">
        <v>0.28289283158885131</v>
      </c>
      <c r="K42" s="6"/>
    </row>
    <row r="43" spans="1:11" ht="13.8" thickBot="1" x14ac:dyDescent="0.3">
      <c r="B43" s="5"/>
      <c r="C43" s="7" t="s">
        <v>14</v>
      </c>
      <c r="D43" s="7" t="s">
        <v>165</v>
      </c>
      <c r="E43" s="135">
        <v>0.19405599184020536</v>
      </c>
      <c r="F43" s="135">
        <v>0.19971887265057239</v>
      </c>
      <c r="G43" s="135">
        <v>0.20611789006460243</v>
      </c>
      <c r="H43" s="135">
        <v>0.21220188864166747</v>
      </c>
      <c r="I43" s="135">
        <v>0.21695471962685992</v>
      </c>
      <c r="J43" s="135">
        <v>0.22265527876860042</v>
      </c>
      <c r="K43" s="6"/>
    </row>
    <row r="44" spans="1:11" ht="13.8" thickBot="1" x14ac:dyDescent="0.3">
      <c r="B44" s="9"/>
      <c r="C44" s="10"/>
      <c r="D44" s="10"/>
      <c r="E44" s="10"/>
      <c r="F44" s="10"/>
      <c r="G44" s="10"/>
      <c r="H44" s="10"/>
      <c r="I44" s="10"/>
      <c r="J44" s="10"/>
      <c r="K44" s="11"/>
    </row>
    <row r="45" spans="1:11" ht="13.8" thickBot="1" x14ac:dyDescent="0.3">
      <c r="B45" s="80"/>
      <c r="C45" s="80"/>
      <c r="D45" s="80"/>
      <c r="E45" s="80"/>
      <c r="F45" s="80"/>
      <c r="G45" s="80"/>
      <c r="H45" s="80"/>
      <c r="I45" s="80"/>
      <c r="J45" s="80"/>
      <c r="K45" s="80"/>
    </row>
    <row r="46" spans="1:11" x14ac:dyDescent="0.25">
      <c r="A46" s="134" t="s">
        <v>156</v>
      </c>
      <c r="B46" s="2"/>
      <c r="C46" s="63"/>
      <c r="D46" s="63"/>
      <c r="E46" s="63"/>
      <c r="F46" s="63"/>
      <c r="G46" s="63"/>
      <c r="H46" s="63"/>
      <c r="I46" s="63"/>
      <c r="J46" s="63"/>
      <c r="K46" s="4"/>
    </row>
    <row r="47" spans="1:11" ht="29.25" customHeight="1" x14ac:dyDescent="0.25">
      <c r="B47" s="5"/>
      <c r="C47" s="131"/>
      <c r="D47" s="165"/>
      <c r="E47" s="304" t="s">
        <v>398</v>
      </c>
      <c r="F47" s="304"/>
      <c r="G47" s="304"/>
      <c r="H47" s="304"/>
      <c r="I47" s="304"/>
      <c r="J47" s="304"/>
      <c r="K47" s="6"/>
    </row>
    <row r="48" spans="1:11" x14ac:dyDescent="0.25">
      <c r="B48" s="5"/>
      <c r="C48" s="131"/>
      <c r="D48" s="162"/>
      <c r="E48" s="292" t="s">
        <v>177</v>
      </c>
      <c r="F48" s="292"/>
      <c r="G48" s="292"/>
      <c r="H48" s="292"/>
      <c r="I48" s="292"/>
      <c r="J48" s="292"/>
      <c r="K48" s="6"/>
    </row>
    <row r="49" spans="1:11" x14ac:dyDescent="0.25">
      <c r="B49" s="5"/>
      <c r="C49" s="131"/>
      <c r="D49" s="167"/>
      <c r="E49" s="167"/>
      <c r="F49" s="167"/>
      <c r="G49" s="167"/>
      <c r="H49" s="167"/>
      <c r="I49" s="167"/>
      <c r="J49" s="7"/>
      <c r="K49" s="6"/>
    </row>
    <row r="50" spans="1:11" ht="26.25" customHeight="1" x14ac:dyDescent="0.25">
      <c r="B50" s="5"/>
      <c r="C50" s="131"/>
      <c r="D50" s="111"/>
      <c r="E50" s="293" t="s">
        <v>188</v>
      </c>
      <c r="F50" s="293"/>
      <c r="G50" s="293"/>
      <c r="H50" s="293"/>
      <c r="I50" s="293"/>
      <c r="J50" s="293"/>
      <c r="K50" s="6"/>
    </row>
    <row r="51" spans="1:11" x14ac:dyDescent="0.25">
      <c r="B51" s="5"/>
      <c r="C51" s="111"/>
      <c r="D51" s="111"/>
      <c r="E51" s="111"/>
      <c r="F51" s="111"/>
      <c r="G51" s="111"/>
      <c r="H51" s="111"/>
      <c r="I51" s="111"/>
      <c r="J51" s="83"/>
      <c r="K51" s="6"/>
    </row>
    <row r="52" spans="1:11" x14ac:dyDescent="0.25">
      <c r="B52" s="5"/>
      <c r="C52" s="65"/>
      <c r="D52" s="7"/>
      <c r="E52" s="7"/>
      <c r="F52" s="7"/>
      <c r="G52" s="7"/>
      <c r="H52" s="7"/>
      <c r="I52" s="7"/>
      <c r="J52" s="7"/>
      <c r="K52" s="6"/>
    </row>
    <row r="53" spans="1:11" ht="13.8" thickBot="1" x14ac:dyDescent="0.3">
      <c r="B53" s="5"/>
      <c r="C53" s="8" t="s">
        <v>11</v>
      </c>
      <c r="D53" s="8" t="s">
        <v>0</v>
      </c>
      <c r="E53" s="8">
        <v>2016</v>
      </c>
      <c r="F53" s="8">
        <v>2017</v>
      </c>
      <c r="G53" s="8">
        <v>2018</v>
      </c>
      <c r="H53" s="8">
        <v>2019</v>
      </c>
      <c r="I53" s="8">
        <v>2020</v>
      </c>
      <c r="J53" s="8">
        <v>2021</v>
      </c>
      <c r="K53" s="6"/>
    </row>
    <row r="54" spans="1:11" ht="13.8" thickBot="1" x14ac:dyDescent="0.3">
      <c r="B54" s="5"/>
      <c r="C54" s="7" t="s">
        <v>12</v>
      </c>
      <c r="D54" s="7" t="s">
        <v>66</v>
      </c>
      <c r="E54" s="114">
        <v>686145.93217001564</v>
      </c>
      <c r="F54" s="114">
        <v>720300.317329093</v>
      </c>
      <c r="G54" s="114">
        <v>755067.92546990432</v>
      </c>
      <c r="H54" s="114">
        <v>795504.93667478894</v>
      </c>
      <c r="I54" s="114">
        <v>849388.24430791195</v>
      </c>
      <c r="J54" s="114">
        <v>901231.03436251369</v>
      </c>
      <c r="K54" s="6"/>
    </row>
    <row r="55" spans="1:11" ht="13.8" thickBot="1" x14ac:dyDescent="0.3">
      <c r="B55" s="5"/>
      <c r="C55" s="7" t="s">
        <v>12</v>
      </c>
      <c r="D55" s="7" t="s">
        <v>165</v>
      </c>
      <c r="E55" s="114">
        <v>686938.07043362409</v>
      </c>
      <c r="F55" s="114">
        <v>720136.79162500228</v>
      </c>
      <c r="G55" s="114">
        <v>745055.60678838158</v>
      </c>
      <c r="H55" s="114">
        <v>769663.54293222656</v>
      </c>
      <c r="I55" s="114">
        <v>780338.43049133127</v>
      </c>
      <c r="J55" s="114">
        <v>790452.69371298573</v>
      </c>
      <c r="K55" s="6"/>
    </row>
    <row r="56" spans="1:11" ht="13.8" thickBot="1" x14ac:dyDescent="0.3">
      <c r="B56" s="5"/>
      <c r="C56" s="7" t="s">
        <v>13</v>
      </c>
      <c r="D56" s="7" t="s">
        <v>66</v>
      </c>
      <c r="E56" s="114">
        <v>31443.430307007209</v>
      </c>
      <c r="F56" s="114">
        <v>37762.596770783799</v>
      </c>
      <c r="G56" s="114">
        <v>44184.641545447354</v>
      </c>
      <c r="H56" s="114">
        <v>51328.657942583734</v>
      </c>
      <c r="I56" s="114">
        <v>57449.454806825393</v>
      </c>
      <c r="J56" s="114">
        <v>65254.152251748797</v>
      </c>
      <c r="K56" s="6"/>
    </row>
    <row r="57" spans="1:11" ht="13.8" thickBot="1" x14ac:dyDescent="0.3">
      <c r="B57" s="5"/>
      <c r="C57" s="7" t="s">
        <v>13</v>
      </c>
      <c r="D57" s="7" t="s">
        <v>165</v>
      </c>
      <c r="E57" s="114">
        <v>31626.995649523018</v>
      </c>
      <c r="F57" s="114">
        <v>38054.552425907692</v>
      </c>
      <c r="G57" s="114">
        <v>44526.93391243543</v>
      </c>
      <c r="H57" s="114">
        <v>51559.76125549955</v>
      </c>
      <c r="I57" s="114">
        <v>57101.029405877256</v>
      </c>
      <c r="J57" s="114">
        <v>64372.462300120504</v>
      </c>
      <c r="K57" s="6"/>
    </row>
    <row r="58" spans="1:11" ht="13.8" thickBot="1" x14ac:dyDescent="0.3">
      <c r="B58" s="5"/>
      <c r="C58" s="7" t="s">
        <v>14</v>
      </c>
      <c r="D58" s="7" t="s">
        <v>66</v>
      </c>
      <c r="E58" s="114">
        <v>104694.18487841921</v>
      </c>
      <c r="F58" s="114">
        <v>110937.05124179514</v>
      </c>
      <c r="G58" s="114">
        <v>117862.80538239967</v>
      </c>
      <c r="H58" s="114">
        <v>125424.84777451651</v>
      </c>
      <c r="I58" s="114">
        <v>134792.03780675234</v>
      </c>
      <c r="J58" s="114">
        <v>144527.15716818473</v>
      </c>
      <c r="K58" s="6"/>
    </row>
    <row r="59" spans="1:11" ht="13.8" thickBot="1" x14ac:dyDescent="0.3">
      <c r="B59" s="5"/>
      <c r="C59" s="7" t="s">
        <v>14</v>
      </c>
      <c r="D59" s="7" t="s">
        <v>165</v>
      </c>
      <c r="E59" s="114">
        <v>101301.71262200511</v>
      </c>
      <c r="F59" s="114">
        <v>103718.78761762012</v>
      </c>
      <c r="G59" s="114">
        <v>106650.72341610017</v>
      </c>
      <c r="H59" s="114">
        <v>109335.75584129678</v>
      </c>
      <c r="I59" s="114">
        <v>111231.01574053078</v>
      </c>
      <c r="J59" s="114">
        <v>113752.33285118146</v>
      </c>
      <c r="K59" s="6"/>
    </row>
    <row r="60" spans="1:11" ht="13.8" thickBot="1" x14ac:dyDescent="0.3">
      <c r="B60" s="9"/>
      <c r="C60" s="10"/>
      <c r="D60" s="10"/>
      <c r="E60" s="10"/>
      <c r="F60" s="10"/>
      <c r="G60" s="10"/>
      <c r="H60" s="10"/>
      <c r="I60" s="10"/>
      <c r="J60" s="10"/>
      <c r="K60" s="11"/>
    </row>
    <row r="61" spans="1:11" ht="13.8" thickBot="1" x14ac:dyDescent="0.3">
      <c r="B61" s="80"/>
      <c r="C61" s="80"/>
      <c r="D61" s="80"/>
      <c r="E61" s="80"/>
      <c r="F61" s="80"/>
      <c r="G61" s="80"/>
      <c r="H61" s="80"/>
      <c r="I61" s="80"/>
      <c r="J61" s="80"/>
      <c r="K61" s="80"/>
    </row>
    <row r="62" spans="1:11" x14ac:dyDescent="0.25">
      <c r="A62" s="134" t="s">
        <v>157</v>
      </c>
      <c r="B62" s="2"/>
      <c r="C62" s="63"/>
      <c r="D62" s="63"/>
      <c r="E62" s="63"/>
      <c r="F62" s="63"/>
      <c r="G62" s="63"/>
      <c r="H62" s="63"/>
      <c r="I62" s="63"/>
      <c r="J62" s="63"/>
      <c r="K62" s="4"/>
    </row>
    <row r="63" spans="1:11" ht="13.8" x14ac:dyDescent="0.25">
      <c r="B63" s="5"/>
      <c r="C63" s="131"/>
      <c r="D63" s="161"/>
      <c r="E63" s="291" t="s">
        <v>277</v>
      </c>
      <c r="F63" s="291"/>
      <c r="G63" s="291"/>
      <c r="H63" s="291"/>
      <c r="I63" s="291"/>
      <c r="J63" s="291"/>
      <c r="K63" s="6"/>
    </row>
    <row r="64" spans="1:11" x14ac:dyDescent="0.25">
      <c r="B64" s="5"/>
      <c r="C64" s="131"/>
      <c r="D64" s="162"/>
      <c r="E64" s="292" t="s">
        <v>182</v>
      </c>
      <c r="F64" s="292"/>
      <c r="G64" s="292"/>
      <c r="H64" s="292"/>
      <c r="I64" s="292"/>
      <c r="J64" s="292"/>
      <c r="K64" s="6"/>
    </row>
    <row r="65" spans="2:11" x14ac:dyDescent="0.25">
      <c r="B65" s="5"/>
      <c r="C65" s="131"/>
      <c r="D65" s="167"/>
      <c r="E65" s="167"/>
      <c r="F65" s="167"/>
      <c r="G65" s="167"/>
      <c r="H65" s="167"/>
      <c r="I65" s="167"/>
      <c r="J65" s="7"/>
      <c r="K65" s="6"/>
    </row>
    <row r="66" spans="2:11" ht="26.25" customHeight="1" x14ac:dyDescent="0.25">
      <c r="B66" s="5"/>
      <c r="C66" s="131"/>
      <c r="D66" s="111"/>
      <c r="E66" s="293" t="s">
        <v>195</v>
      </c>
      <c r="F66" s="293"/>
      <c r="G66" s="293"/>
      <c r="H66" s="293"/>
      <c r="I66" s="293"/>
      <c r="J66" s="293"/>
      <c r="K66" s="6"/>
    </row>
    <row r="67" spans="2:11" x14ac:dyDescent="0.25">
      <c r="B67" s="5"/>
      <c r="C67" s="111"/>
      <c r="D67" s="111"/>
      <c r="E67" s="111"/>
      <c r="F67" s="111"/>
      <c r="G67" s="111"/>
      <c r="H67" s="111"/>
      <c r="I67" s="111"/>
      <c r="J67" s="83"/>
      <c r="K67" s="6"/>
    </row>
    <row r="68" spans="2:11" x14ac:dyDescent="0.25">
      <c r="B68" s="5"/>
      <c r="C68" s="65"/>
      <c r="D68" s="7"/>
      <c r="E68" s="7"/>
      <c r="F68" s="7"/>
      <c r="G68" s="7"/>
      <c r="H68" s="7"/>
      <c r="I68" s="7"/>
      <c r="J68" s="7"/>
      <c r="K68" s="6"/>
    </row>
    <row r="69" spans="2:11" ht="13.8" thickBot="1" x14ac:dyDescent="0.3">
      <c r="B69" s="5"/>
      <c r="C69" s="8" t="s">
        <v>11</v>
      </c>
      <c r="D69" s="8" t="s">
        <v>56</v>
      </c>
      <c r="E69" s="8">
        <v>2016</v>
      </c>
      <c r="F69" s="8">
        <v>2017</v>
      </c>
      <c r="G69" s="8">
        <v>2018</v>
      </c>
      <c r="H69" s="8">
        <v>2019</v>
      </c>
      <c r="I69" s="8">
        <v>2020</v>
      </c>
      <c r="J69" s="8">
        <v>2021</v>
      </c>
      <c r="K69" s="6"/>
    </row>
    <row r="70" spans="2:11" ht="13.8" thickBot="1" x14ac:dyDescent="0.3">
      <c r="B70" s="5"/>
      <c r="C70" s="7" t="s">
        <v>12</v>
      </c>
      <c r="D70" s="7">
        <v>1</v>
      </c>
      <c r="E70" s="114">
        <v>5694.6161340374065</v>
      </c>
      <c r="F70" s="114">
        <v>5675.0656090267767</v>
      </c>
      <c r="G70" s="114">
        <v>5657.6425935777843</v>
      </c>
      <c r="H70" s="114">
        <v>5640.7927894745462</v>
      </c>
      <c r="I70" s="114">
        <v>5622.2601348446806</v>
      </c>
      <c r="J70" s="114">
        <v>5599.6163584818823</v>
      </c>
      <c r="K70" s="6"/>
    </row>
    <row r="71" spans="2:11" ht="13.8" thickBot="1" x14ac:dyDescent="0.3">
      <c r="B71" s="5"/>
      <c r="C71" s="7" t="s">
        <v>12</v>
      </c>
      <c r="D71" s="7">
        <v>2</v>
      </c>
      <c r="E71" s="114">
        <v>7265.7094323489064</v>
      </c>
      <c r="F71" s="114">
        <v>7245.3311973073141</v>
      </c>
      <c r="G71" s="114">
        <v>7227.8298939964207</v>
      </c>
      <c r="H71" s="114">
        <v>7210.7522754658476</v>
      </c>
      <c r="I71" s="114">
        <v>7191.7275149675979</v>
      </c>
      <c r="J71" s="114">
        <v>7167.2103689158803</v>
      </c>
      <c r="K71" s="6"/>
    </row>
    <row r="72" spans="2:11" ht="13.8" thickBot="1" x14ac:dyDescent="0.3">
      <c r="B72" s="5"/>
      <c r="C72" s="7" t="s">
        <v>12</v>
      </c>
      <c r="D72" s="7">
        <v>3</v>
      </c>
      <c r="E72" s="114">
        <v>7879.3977121322932</v>
      </c>
      <c r="F72" s="114">
        <v>7855.4282284439068</v>
      </c>
      <c r="G72" s="114">
        <v>7836.2101931352272</v>
      </c>
      <c r="H72" s="114">
        <v>7817.0791912785226</v>
      </c>
      <c r="I72" s="114">
        <v>7794.4727057323717</v>
      </c>
      <c r="J72" s="114">
        <v>7766.2921544335804</v>
      </c>
      <c r="K72" s="6"/>
    </row>
    <row r="73" spans="2:11" ht="13.8" thickBot="1" x14ac:dyDescent="0.3">
      <c r="B73" s="5"/>
      <c r="C73" s="7" t="s">
        <v>13</v>
      </c>
      <c r="D73" s="7">
        <v>1</v>
      </c>
      <c r="E73" s="114">
        <v>2318.0882937462411</v>
      </c>
      <c r="F73" s="114">
        <v>2247.7934944631479</v>
      </c>
      <c r="G73" s="114">
        <v>2196.4659065177143</v>
      </c>
      <c r="H73" s="114">
        <v>2155.3531445742706</v>
      </c>
      <c r="I73" s="114">
        <v>2130.4556814796306</v>
      </c>
      <c r="J73" s="114">
        <v>2101.0081270573805</v>
      </c>
      <c r="K73" s="6"/>
    </row>
    <row r="74" spans="2:11" ht="13.8" thickBot="1" x14ac:dyDescent="0.3">
      <c r="B74" s="5"/>
      <c r="C74" s="7" t="s">
        <v>13</v>
      </c>
      <c r="D74" s="7">
        <v>2</v>
      </c>
      <c r="E74" s="114">
        <v>3340.7591260928475</v>
      </c>
      <c r="F74" s="114">
        <v>3257.579545440844</v>
      </c>
      <c r="G74" s="114">
        <v>3197.0477636802302</v>
      </c>
      <c r="H74" s="114">
        <v>3148.3227110846024</v>
      </c>
      <c r="I74" s="114">
        <v>3118.9199036438295</v>
      </c>
      <c r="J74" s="114">
        <v>3083.4492086049954</v>
      </c>
      <c r="K74" s="6"/>
    </row>
    <row r="75" spans="2:11" ht="13.8" thickBot="1" x14ac:dyDescent="0.3">
      <c r="B75" s="5"/>
      <c r="C75" s="7" t="s">
        <v>13</v>
      </c>
      <c r="D75" s="7">
        <v>3</v>
      </c>
      <c r="E75" s="114">
        <v>3853.5268268640721</v>
      </c>
      <c r="F75" s="114">
        <v>3767.4904206805327</v>
      </c>
      <c r="G75" s="114">
        <v>3705.1424751280902</v>
      </c>
      <c r="H75" s="114">
        <v>3654.9425926047288</v>
      </c>
      <c r="I75" s="114">
        <v>3624.715955899756</v>
      </c>
      <c r="J75" s="114">
        <v>3587.459241000653</v>
      </c>
      <c r="K75" s="6"/>
    </row>
    <row r="76" spans="2:11" ht="13.8" thickBot="1" x14ac:dyDescent="0.3">
      <c r="B76" s="5"/>
      <c r="C76" s="7" t="s">
        <v>14</v>
      </c>
      <c r="D76" s="7">
        <v>1</v>
      </c>
      <c r="E76" s="114">
        <v>5227.7585436507034</v>
      </c>
      <c r="F76" s="114">
        <v>5173.8597084912008</v>
      </c>
      <c r="G76" s="114">
        <v>5122.4491471444917</v>
      </c>
      <c r="H76" s="114">
        <v>5076.6462959125211</v>
      </c>
      <c r="I76" s="114">
        <v>5033.7112432425674</v>
      </c>
      <c r="J76" s="114">
        <v>4987.7281226861178</v>
      </c>
      <c r="K76" s="6"/>
    </row>
    <row r="77" spans="2:11" ht="13.8" thickBot="1" x14ac:dyDescent="0.3">
      <c r="B77" s="5"/>
      <c r="C77" s="7" t="s">
        <v>14</v>
      </c>
      <c r="D77" s="7">
        <v>2</v>
      </c>
      <c r="E77" s="114">
        <v>5307.2432093678544</v>
      </c>
      <c r="F77" s="114">
        <v>5253.7820410952681</v>
      </c>
      <c r="G77" s="114">
        <v>5204.3593243546338</v>
      </c>
      <c r="H77" s="114">
        <v>5162.7038133484084</v>
      </c>
      <c r="I77" s="114">
        <v>5126.3561368489563</v>
      </c>
      <c r="J77" s="114">
        <v>5085.603069058282</v>
      </c>
      <c r="K77" s="6"/>
    </row>
    <row r="78" spans="2:11" ht="13.8" thickBot="1" x14ac:dyDescent="0.3">
      <c r="B78" s="5"/>
      <c r="C78" s="7" t="s">
        <v>14</v>
      </c>
      <c r="D78" s="7">
        <v>3</v>
      </c>
      <c r="E78" s="136">
        <v>6322.2092081323481</v>
      </c>
      <c r="F78" s="136">
        <v>6272.1763162316747</v>
      </c>
      <c r="G78" s="136">
        <v>6226.3477934065595</v>
      </c>
      <c r="H78" s="136">
        <v>6189.5355811688632</v>
      </c>
      <c r="I78" s="136">
        <v>6158.8363154038097</v>
      </c>
      <c r="J78" s="136">
        <v>6120.755209193926</v>
      </c>
      <c r="K78" s="6"/>
    </row>
    <row r="79" spans="2:11" ht="13.8" thickBot="1" x14ac:dyDescent="0.3">
      <c r="B79" s="9"/>
      <c r="C79" s="10"/>
      <c r="D79" s="10"/>
      <c r="E79" s="10"/>
      <c r="F79" s="10"/>
      <c r="G79" s="10"/>
      <c r="H79" s="10"/>
      <c r="I79" s="10"/>
      <c r="J79" s="10"/>
      <c r="K79" s="11"/>
    </row>
    <row r="80" spans="2:11" ht="13.8" thickBot="1" x14ac:dyDescent="0.3">
      <c r="B80" s="80"/>
      <c r="C80" s="80"/>
      <c r="D80" s="80"/>
      <c r="E80" s="80"/>
      <c r="F80" s="80"/>
      <c r="G80" s="80"/>
      <c r="H80" s="80"/>
      <c r="I80" s="80"/>
      <c r="J80" s="80"/>
      <c r="K80" s="80"/>
    </row>
    <row r="81" spans="1:12" x14ac:dyDescent="0.25">
      <c r="A81" s="134" t="s">
        <v>158</v>
      </c>
      <c r="B81" s="2"/>
      <c r="C81" s="63"/>
      <c r="D81" s="63"/>
      <c r="E81" s="63"/>
      <c r="F81" s="63"/>
      <c r="G81" s="63"/>
      <c r="H81" s="63"/>
      <c r="I81" s="63"/>
      <c r="J81" s="63"/>
      <c r="K81" s="4"/>
    </row>
    <row r="82" spans="1:12" ht="28.5" customHeight="1" x14ac:dyDescent="0.25">
      <c r="B82" s="5"/>
      <c r="C82" s="161"/>
      <c r="D82" s="161"/>
      <c r="E82" s="304" t="s">
        <v>278</v>
      </c>
      <c r="F82" s="304"/>
      <c r="G82" s="304"/>
      <c r="H82" s="304"/>
      <c r="I82" s="304"/>
      <c r="J82" s="304"/>
      <c r="K82" s="6"/>
    </row>
    <row r="83" spans="1:12" x14ac:dyDescent="0.25">
      <c r="B83" s="5"/>
      <c r="C83" s="162"/>
      <c r="D83" s="162"/>
      <c r="E83" s="292" t="s">
        <v>55</v>
      </c>
      <c r="F83" s="292"/>
      <c r="G83" s="292"/>
      <c r="H83" s="292"/>
      <c r="I83" s="292"/>
      <c r="J83" s="292"/>
      <c r="K83" s="6"/>
    </row>
    <row r="84" spans="1:12" x14ac:dyDescent="0.25">
      <c r="B84" s="5"/>
      <c r="C84" s="167"/>
      <c r="D84" s="167"/>
      <c r="E84" s="167"/>
      <c r="F84" s="167"/>
      <c r="G84" s="167"/>
      <c r="H84" s="167"/>
      <c r="I84" s="167"/>
      <c r="J84" s="7"/>
      <c r="K84" s="6"/>
    </row>
    <row r="85" spans="1:12" ht="26.25" customHeight="1" x14ac:dyDescent="0.25">
      <c r="B85" s="5"/>
      <c r="C85" s="111"/>
      <c r="D85" s="111"/>
      <c r="E85" s="293" t="s">
        <v>197</v>
      </c>
      <c r="F85" s="293"/>
      <c r="G85" s="293"/>
      <c r="H85" s="293"/>
      <c r="I85" s="293"/>
      <c r="J85" s="293"/>
      <c r="K85" s="6"/>
    </row>
    <row r="86" spans="1:12" x14ac:dyDescent="0.25">
      <c r="B86" s="5"/>
      <c r="C86" s="111"/>
      <c r="D86" s="111"/>
      <c r="E86" s="111"/>
      <c r="F86" s="111"/>
      <c r="G86" s="111"/>
      <c r="H86" s="111"/>
      <c r="I86" s="111"/>
      <c r="J86" s="83"/>
      <c r="K86" s="6"/>
    </row>
    <row r="87" spans="1:12" x14ac:dyDescent="0.25">
      <c r="B87" s="5"/>
      <c r="C87" s="65"/>
      <c r="D87" s="7"/>
      <c r="E87" s="7"/>
      <c r="F87" s="7"/>
      <c r="G87" s="7"/>
      <c r="H87" s="7"/>
      <c r="I87" s="7"/>
      <c r="J87" s="7"/>
      <c r="K87" s="6"/>
    </row>
    <row r="88" spans="1:12" ht="13.8" thickBot="1" x14ac:dyDescent="0.3">
      <c r="B88" s="5"/>
      <c r="C88" s="8" t="s">
        <v>11</v>
      </c>
      <c r="D88" s="8" t="s">
        <v>0</v>
      </c>
      <c r="E88" s="8">
        <v>2016</v>
      </c>
      <c r="F88" s="8">
        <v>2017</v>
      </c>
      <c r="G88" s="8">
        <v>2018</v>
      </c>
      <c r="H88" s="8">
        <v>2019</v>
      </c>
      <c r="I88" s="8">
        <v>2020</v>
      </c>
      <c r="J88" s="8">
        <v>2021</v>
      </c>
      <c r="K88" s="6"/>
    </row>
    <row r="89" spans="1:12" ht="13.8" thickBot="1" x14ac:dyDescent="0.3">
      <c r="B89" s="5"/>
      <c r="C89" s="7" t="s">
        <v>12</v>
      </c>
      <c r="D89" s="7" t="s">
        <v>66</v>
      </c>
      <c r="E89" s="217">
        <v>0.15657959764437743</v>
      </c>
      <c r="F89" s="217">
        <v>0.16191217099590371</v>
      </c>
      <c r="G89" s="217">
        <v>0.16721108491753078</v>
      </c>
      <c r="H89" s="217">
        <v>0.17356197193224832</v>
      </c>
      <c r="I89" s="217">
        <v>0.18275430823581479</v>
      </c>
      <c r="J89" s="217">
        <v>0.19125777565363694</v>
      </c>
      <c r="K89" s="6"/>
    </row>
    <row r="90" spans="1:12" ht="13.8" thickBot="1" x14ac:dyDescent="0.3">
      <c r="B90" s="5"/>
      <c r="C90" s="7" t="s">
        <v>12</v>
      </c>
      <c r="D90" s="7" t="s">
        <v>165</v>
      </c>
      <c r="E90" s="217">
        <v>0.15657960367777679</v>
      </c>
      <c r="F90" s="217">
        <v>0.16191217681813444</v>
      </c>
      <c r="G90" s="217">
        <v>0.1672110908489059</v>
      </c>
      <c r="H90" s="217">
        <v>0.1735619780886884</v>
      </c>
      <c r="I90" s="217">
        <v>0.1827543144988692</v>
      </c>
      <c r="J90" s="217">
        <v>0.19125778223451162</v>
      </c>
      <c r="K90" s="6"/>
    </row>
    <row r="91" spans="1:12" ht="13.8" thickBot="1" x14ac:dyDescent="0.3">
      <c r="B91" s="5"/>
      <c r="C91" s="7" t="s">
        <v>13</v>
      </c>
      <c r="D91" s="7" t="s">
        <v>66</v>
      </c>
      <c r="E91" s="217">
        <v>2.8499381462047238E-2</v>
      </c>
      <c r="F91" s="217">
        <v>3.6497049839994113E-2</v>
      </c>
      <c r="G91" s="217">
        <v>4.4330846381714625E-2</v>
      </c>
      <c r="H91" s="217">
        <v>5.2672000983877698E-2</v>
      </c>
      <c r="I91" s="217">
        <v>5.9620177233836058E-2</v>
      </c>
      <c r="J91" s="217">
        <v>6.809415408613663E-2</v>
      </c>
      <c r="K91" s="6"/>
    </row>
    <row r="92" spans="1:12" ht="13.8" thickBot="1" x14ac:dyDescent="0.3">
      <c r="B92" s="5"/>
      <c r="C92" s="7" t="s">
        <v>13</v>
      </c>
      <c r="D92" s="7" t="s">
        <v>165</v>
      </c>
      <c r="E92" s="217">
        <v>2.8499380057081324E-2</v>
      </c>
      <c r="F92" s="217">
        <v>3.6497047477099927E-2</v>
      </c>
      <c r="G92" s="217">
        <v>4.4330843439790935E-2</v>
      </c>
      <c r="H92" s="217">
        <v>5.2671997821513182E-2</v>
      </c>
      <c r="I92" s="217">
        <v>5.9620174038582434E-2</v>
      </c>
      <c r="J92" s="217">
        <v>6.8094151333108685E-2</v>
      </c>
      <c r="K92" s="6"/>
    </row>
    <row r="93" spans="1:12" ht="13.8" thickBot="1" x14ac:dyDescent="0.3">
      <c r="B93" s="5"/>
      <c r="C93" s="7" t="s">
        <v>14</v>
      </c>
      <c r="D93" s="7" t="s">
        <v>66</v>
      </c>
      <c r="E93" s="217">
        <v>0.19657580076538808</v>
      </c>
      <c r="F93" s="217">
        <v>0.20532485999036623</v>
      </c>
      <c r="G93" s="217">
        <v>0.21467971985751691</v>
      </c>
      <c r="H93" s="217">
        <v>0.22563080634802485</v>
      </c>
      <c r="I93" s="217">
        <v>0.2409141745773429</v>
      </c>
      <c r="J93" s="217">
        <v>0.25602020537662556</v>
      </c>
      <c r="K93" s="6"/>
    </row>
    <row r="94" spans="1:12" ht="13.8" thickBot="1" x14ac:dyDescent="0.3">
      <c r="B94" s="5"/>
      <c r="C94" s="7" t="s">
        <v>14</v>
      </c>
      <c r="D94" s="7" t="s">
        <v>165</v>
      </c>
      <c r="E94" s="217">
        <v>0.19657580357314586</v>
      </c>
      <c r="F94" s="217">
        <v>0.20532485959108068</v>
      </c>
      <c r="G94" s="217">
        <v>0.21467971633445329</v>
      </c>
      <c r="H94" s="217">
        <v>0.22563079954809817</v>
      </c>
      <c r="I94" s="217">
        <v>0.24091416375837185</v>
      </c>
      <c r="J94" s="217">
        <v>0.2560201908477015</v>
      </c>
      <c r="K94" s="6"/>
      <c r="L94" s="76"/>
    </row>
    <row r="95" spans="1:12" s="76" customFormat="1" ht="13.8" x14ac:dyDescent="0.25">
      <c r="B95" s="230"/>
      <c r="C95" s="226"/>
      <c r="D95" s="225"/>
      <c r="E95" s="242"/>
      <c r="F95" s="242"/>
      <c r="G95" s="242"/>
      <c r="H95" s="242"/>
      <c r="I95" s="242"/>
      <c r="J95" s="242"/>
      <c r="K95" s="243"/>
    </row>
    <row r="96" spans="1:12" s="76" customFormat="1" ht="13.8" x14ac:dyDescent="0.25">
      <c r="B96" s="230"/>
      <c r="C96" s="226" t="s">
        <v>232</v>
      </c>
      <c r="D96" s="225"/>
      <c r="E96" s="242"/>
      <c r="F96" s="242"/>
      <c r="G96" s="242"/>
      <c r="H96" s="242"/>
      <c r="I96" s="242"/>
      <c r="J96" s="242"/>
      <c r="K96" s="243"/>
    </row>
    <row r="97" spans="1:11" s="76" customFormat="1" ht="37.950000000000003" customHeight="1" x14ac:dyDescent="0.25">
      <c r="B97" s="230"/>
      <c r="C97" s="309" t="s">
        <v>384</v>
      </c>
      <c r="D97" s="309"/>
      <c r="E97" s="309"/>
      <c r="F97" s="309"/>
      <c r="G97" s="309"/>
      <c r="H97" s="309"/>
      <c r="I97" s="309"/>
      <c r="J97" s="309"/>
      <c r="K97" s="236"/>
    </row>
    <row r="98" spans="1:11" ht="13.8" thickBot="1" x14ac:dyDescent="0.3">
      <c r="B98" s="9"/>
      <c r="C98" s="10"/>
      <c r="D98" s="10"/>
      <c r="E98" s="10"/>
      <c r="F98" s="10"/>
      <c r="G98" s="10"/>
      <c r="H98" s="10"/>
      <c r="I98" s="10"/>
      <c r="J98" s="10"/>
      <c r="K98" s="11"/>
    </row>
    <row r="99" spans="1:11" ht="13.8" thickBot="1" x14ac:dyDescent="0.3">
      <c r="B99" s="80"/>
      <c r="C99" s="80"/>
      <c r="D99" s="80"/>
      <c r="E99" s="80"/>
      <c r="F99" s="80"/>
      <c r="G99" s="80"/>
      <c r="H99" s="80"/>
      <c r="I99" s="80"/>
      <c r="J99" s="80"/>
      <c r="K99" s="80"/>
    </row>
    <row r="100" spans="1:11" x14ac:dyDescent="0.25">
      <c r="A100" s="134" t="s">
        <v>159</v>
      </c>
      <c r="B100" s="2"/>
      <c r="C100" s="63"/>
      <c r="D100" s="63"/>
      <c r="E100" s="63"/>
      <c r="F100" s="63"/>
      <c r="G100" s="63"/>
      <c r="H100" s="63"/>
      <c r="I100" s="63"/>
      <c r="J100" s="63"/>
      <c r="K100" s="4"/>
    </row>
    <row r="101" spans="1:11" ht="28.5" customHeight="1" x14ac:dyDescent="0.25">
      <c r="B101" s="5"/>
      <c r="C101" s="131"/>
      <c r="D101" s="165"/>
      <c r="E101" s="304" t="s">
        <v>399</v>
      </c>
      <c r="F101" s="304"/>
      <c r="G101" s="304"/>
      <c r="H101" s="304"/>
      <c r="I101" s="304"/>
      <c r="J101" s="304"/>
      <c r="K101" s="6"/>
    </row>
    <row r="102" spans="1:11" x14ac:dyDescent="0.25">
      <c r="B102" s="5"/>
      <c r="C102" s="131"/>
      <c r="D102" s="162"/>
      <c r="E102" s="292" t="s">
        <v>177</v>
      </c>
      <c r="F102" s="292"/>
      <c r="G102" s="292"/>
      <c r="H102" s="292"/>
      <c r="I102" s="292"/>
      <c r="J102" s="292"/>
      <c r="K102" s="6"/>
    </row>
    <row r="103" spans="1:11" x14ac:dyDescent="0.25">
      <c r="B103" s="5"/>
      <c r="C103" s="131"/>
      <c r="D103" s="167"/>
      <c r="E103" s="167"/>
      <c r="F103" s="167"/>
      <c r="G103" s="167"/>
      <c r="H103" s="167"/>
      <c r="I103" s="167"/>
      <c r="J103" s="7"/>
      <c r="K103" s="6"/>
    </row>
    <row r="104" spans="1:11" ht="27" customHeight="1" x14ac:dyDescent="0.25">
      <c r="B104" s="5"/>
      <c r="C104" s="131"/>
      <c r="D104" s="111"/>
      <c r="E104" s="293" t="s">
        <v>189</v>
      </c>
      <c r="F104" s="293"/>
      <c r="G104" s="293"/>
      <c r="H104" s="293"/>
      <c r="I104" s="293"/>
      <c r="J104" s="293"/>
      <c r="K104" s="6"/>
    </row>
    <row r="105" spans="1:11" x14ac:dyDescent="0.25">
      <c r="B105" s="5"/>
      <c r="C105" s="111"/>
      <c r="D105" s="111"/>
      <c r="E105" s="111"/>
      <c r="F105" s="111"/>
      <c r="G105" s="111"/>
      <c r="H105" s="111"/>
      <c r="I105" s="111"/>
      <c r="J105" s="83"/>
      <c r="K105" s="6"/>
    </row>
    <row r="106" spans="1:11" x14ac:dyDescent="0.25">
      <c r="B106" s="5"/>
      <c r="C106" s="65"/>
      <c r="D106" s="7"/>
      <c r="E106" s="7"/>
      <c r="F106" s="7"/>
      <c r="G106" s="7"/>
      <c r="H106" s="7"/>
      <c r="I106" s="7"/>
      <c r="J106" s="7"/>
      <c r="K106" s="6"/>
    </row>
    <row r="107" spans="1:11" ht="13.8" thickBot="1" x14ac:dyDescent="0.3">
      <c r="B107" s="5"/>
      <c r="C107" s="8" t="s">
        <v>11</v>
      </c>
      <c r="D107" s="8" t="s">
        <v>0</v>
      </c>
      <c r="E107" s="8">
        <v>2016</v>
      </c>
      <c r="F107" s="8">
        <v>2017</v>
      </c>
      <c r="G107" s="8">
        <v>2018</v>
      </c>
      <c r="H107" s="8">
        <v>2019</v>
      </c>
      <c r="I107" s="8">
        <v>2020</v>
      </c>
      <c r="J107" s="8">
        <v>2021</v>
      </c>
      <c r="K107" s="6"/>
    </row>
    <row r="108" spans="1:11" ht="15" customHeight="1" thickBot="1" x14ac:dyDescent="0.3">
      <c r="B108" s="5"/>
      <c r="C108" s="7" t="s">
        <v>12</v>
      </c>
      <c r="D108" s="7" t="s">
        <v>66</v>
      </c>
      <c r="E108" s="114">
        <v>661735.7514163598</v>
      </c>
      <c r="F108" s="114">
        <v>690760.6291425745</v>
      </c>
      <c r="G108" s="114">
        <v>720595.09164449433</v>
      </c>
      <c r="H108" s="114">
        <v>755652.26617970772</v>
      </c>
      <c r="I108" s="114">
        <v>804135.61398188921</v>
      </c>
      <c r="J108" s="114">
        <v>849951.90063804272</v>
      </c>
      <c r="K108" s="6"/>
    </row>
    <row r="109" spans="1:11" ht="13.8" thickBot="1" x14ac:dyDescent="0.3">
      <c r="B109" s="5"/>
      <c r="C109" s="7" t="s">
        <v>12</v>
      </c>
      <c r="D109" s="7" t="s">
        <v>165</v>
      </c>
      <c r="E109" s="114">
        <v>661735.72759253031</v>
      </c>
      <c r="F109" s="114">
        <v>690760.59110159799</v>
      </c>
      <c r="G109" s="114">
        <v>720595.03920826258</v>
      </c>
      <c r="H109" s="114">
        <v>755652.19819922373</v>
      </c>
      <c r="I109" s="114">
        <v>804135.52666368044</v>
      </c>
      <c r="J109" s="114">
        <v>849951.79456886183</v>
      </c>
      <c r="K109" s="6"/>
    </row>
    <row r="110" spans="1:11" ht="13.8" thickBot="1" x14ac:dyDescent="0.3">
      <c r="B110" s="5"/>
      <c r="C110" s="7" t="s">
        <v>13</v>
      </c>
      <c r="D110" s="7" t="s">
        <v>66</v>
      </c>
      <c r="E110" s="114">
        <v>32748.189211755729</v>
      </c>
      <c r="F110" s="114">
        <v>42712.012962158573</v>
      </c>
      <c r="G110" s="114">
        <v>52837.896224856791</v>
      </c>
      <c r="H110" s="114">
        <v>64038.655587959249</v>
      </c>
      <c r="I110" s="114">
        <v>73577.392869788251</v>
      </c>
      <c r="J110" s="114">
        <v>85760.140532853155</v>
      </c>
      <c r="K110" s="6"/>
    </row>
    <row r="111" spans="1:11" ht="13.8" thickBot="1" x14ac:dyDescent="0.3">
      <c r="B111" s="5"/>
      <c r="C111" s="7" t="s">
        <v>13</v>
      </c>
      <c r="D111" s="7" t="s">
        <v>165</v>
      </c>
      <c r="E111" s="114">
        <v>32748.186535818597</v>
      </c>
      <c r="F111" s="114">
        <v>42712.007835597287</v>
      </c>
      <c r="G111" s="114">
        <v>52837.888612018258</v>
      </c>
      <c r="H111" s="114">
        <v>64038.645252370734</v>
      </c>
      <c r="I111" s="114">
        <v>73577.380149369244</v>
      </c>
      <c r="J111" s="114">
        <v>85760.124845921397</v>
      </c>
      <c r="K111" s="6"/>
    </row>
    <row r="112" spans="1:11" ht="13.8" thickBot="1" x14ac:dyDescent="0.3">
      <c r="B112" s="5"/>
      <c r="C112" s="7" t="s">
        <v>14</v>
      </c>
      <c r="D112" s="7" t="s">
        <v>66</v>
      </c>
      <c r="E112" s="114">
        <v>102614.1629939777</v>
      </c>
      <c r="F112" s="114">
        <v>106626.30884972277</v>
      </c>
      <c r="G112" s="114">
        <v>111075.90988998381</v>
      </c>
      <c r="H112" s="114">
        <v>116248.82241272787</v>
      </c>
      <c r="I112" s="114">
        <v>123507.43928615544</v>
      </c>
      <c r="J112" s="114">
        <v>130789.10692437552</v>
      </c>
      <c r="K112" s="6"/>
    </row>
    <row r="113" spans="1:16" ht="13.8" thickBot="1" x14ac:dyDescent="0.3">
      <c r="B113" s="5"/>
      <c r="C113" s="7" t="s">
        <v>14</v>
      </c>
      <c r="D113" s="7" t="s">
        <v>165</v>
      </c>
      <c r="E113" s="114">
        <v>102614.1589009239</v>
      </c>
      <c r="F113" s="114">
        <v>106626.30233806447</v>
      </c>
      <c r="G113" s="114">
        <v>111075.90086348097</v>
      </c>
      <c r="H113" s="114">
        <v>116248.8107122519</v>
      </c>
      <c r="I113" s="114">
        <v>123507.42430708584</v>
      </c>
      <c r="J113" s="114">
        <v>130789.0886616411</v>
      </c>
      <c r="K113" s="6"/>
    </row>
    <row r="114" spans="1:16" ht="13.8" thickBot="1" x14ac:dyDescent="0.3">
      <c r="B114" s="9"/>
      <c r="C114" s="10"/>
      <c r="D114" s="10"/>
      <c r="E114" s="10"/>
      <c r="F114" s="10"/>
      <c r="G114" s="10"/>
      <c r="H114" s="10"/>
      <c r="I114" s="10"/>
      <c r="J114" s="10"/>
      <c r="K114" s="11"/>
    </row>
    <row r="115" spans="1:16" x14ac:dyDescent="0.25">
      <c r="B115" s="80"/>
      <c r="C115" s="80"/>
      <c r="D115" s="80"/>
      <c r="E115" s="80"/>
      <c r="F115" s="80"/>
      <c r="G115" s="80"/>
      <c r="H115" s="80"/>
      <c r="I115" s="80"/>
      <c r="J115" s="80"/>
      <c r="K115" s="80"/>
    </row>
    <row r="116" spans="1:16" ht="13.8" thickBot="1" x14ac:dyDescent="0.3">
      <c r="B116" s="80"/>
      <c r="C116" s="80"/>
      <c r="D116" s="80"/>
      <c r="E116" s="80"/>
      <c r="F116" s="80"/>
      <c r="G116" s="80"/>
      <c r="H116" s="80"/>
      <c r="I116" s="80"/>
      <c r="J116" s="80"/>
      <c r="K116" s="80"/>
    </row>
    <row r="117" spans="1:16" x14ac:dyDescent="0.25">
      <c r="A117" s="134" t="s">
        <v>160</v>
      </c>
      <c r="B117" s="2"/>
      <c r="C117" s="63"/>
      <c r="D117" s="63"/>
      <c r="E117" s="63"/>
      <c r="F117" s="63"/>
      <c r="G117" s="63"/>
      <c r="H117" s="63"/>
      <c r="I117" s="63"/>
      <c r="J117" s="63"/>
      <c r="K117" s="4"/>
    </row>
    <row r="118" spans="1:16" ht="13.8" x14ac:dyDescent="0.25">
      <c r="B118" s="5"/>
      <c r="C118" s="131"/>
      <c r="D118" s="161"/>
      <c r="E118" s="291" t="s">
        <v>314</v>
      </c>
      <c r="F118" s="291"/>
      <c r="G118" s="291"/>
      <c r="H118" s="291"/>
      <c r="I118" s="291"/>
      <c r="J118" s="291"/>
      <c r="K118" s="6"/>
    </row>
    <row r="119" spans="1:16" x14ac:dyDescent="0.25">
      <c r="B119" s="5"/>
      <c r="C119" s="131"/>
      <c r="D119" s="162"/>
      <c r="E119" s="292" t="s">
        <v>183</v>
      </c>
      <c r="F119" s="292"/>
      <c r="G119" s="292"/>
      <c r="H119" s="292"/>
      <c r="I119" s="292"/>
      <c r="J119" s="292"/>
      <c r="K119" s="6"/>
    </row>
    <row r="120" spans="1:16" x14ac:dyDescent="0.25">
      <c r="B120" s="5"/>
      <c r="C120" s="131"/>
      <c r="D120" s="167"/>
      <c r="E120" s="167"/>
      <c r="F120" s="167"/>
      <c r="G120" s="167"/>
      <c r="H120" s="167"/>
      <c r="I120" s="167"/>
      <c r="J120" s="7"/>
      <c r="K120" s="6"/>
    </row>
    <row r="121" spans="1:16" ht="30.75" customHeight="1" x14ac:dyDescent="0.25">
      <c r="B121" s="5"/>
      <c r="C121" s="131"/>
      <c r="D121" s="111"/>
      <c r="E121" s="293" t="s">
        <v>201</v>
      </c>
      <c r="F121" s="293"/>
      <c r="G121" s="293"/>
      <c r="H121" s="293"/>
      <c r="I121" s="293"/>
      <c r="J121" s="293"/>
      <c r="K121" s="6"/>
    </row>
    <row r="122" spans="1:16" x14ac:dyDescent="0.25">
      <c r="B122" s="5"/>
      <c r="C122" s="111"/>
      <c r="D122" s="111"/>
      <c r="E122" s="111"/>
      <c r="F122" s="111"/>
      <c r="G122" s="111"/>
      <c r="H122" s="111"/>
      <c r="I122" s="111"/>
      <c r="J122" s="83"/>
      <c r="K122" s="6"/>
    </row>
    <row r="123" spans="1:16" x14ac:dyDescent="0.25">
      <c r="B123" s="5"/>
      <c r="C123" s="65"/>
      <c r="D123" s="7"/>
      <c r="E123" s="7"/>
      <c r="F123" s="7"/>
      <c r="G123" s="7"/>
      <c r="H123" s="7"/>
      <c r="I123" s="7"/>
      <c r="J123" s="7"/>
      <c r="K123" s="6"/>
    </row>
    <row r="124" spans="1:16" ht="13.8" thickBot="1" x14ac:dyDescent="0.3">
      <c r="B124" s="5"/>
      <c r="C124" s="8" t="s">
        <v>11</v>
      </c>
      <c r="D124" s="8" t="s">
        <v>56</v>
      </c>
      <c r="E124" s="8">
        <v>2016</v>
      </c>
      <c r="F124" s="8">
        <v>2017</v>
      </c>
      <c r="G124" s="8">
        <v>2018</v>
      </c>
      <c r="H124" s="8">
        <v>2019</v>
      </c>
      <c r="I124" s="8">
        <v>2020</v>
      </c>
      <c r="J124" s="8">
        <v>2021</v>
      </c>
      <c r="K124" s="6"/>
    </row>
    <row r="125" spans="1:16" ht="13.8" thickBot="1" x14ac:dyDescent="0.3">
      <c r="B125" s="5"/>
      <c r="C125" s="7" t="s">
        <v>12</v>
      </c>
      <c r="D125" s="7">
        <v>1</v>
      </c>
      <c r="E125" s="114">
        <v>779.99359384250579</v>
      </c>
      <c r="F125" s="114">
        <v>762.1707799858425</v>
      </c>
      <c r="G125" s="114">
        <v>746.59172961232684</v>
      </c>
      <c r="H125" s="114">
        <v>732.21884124612347</v>
      </c>
      <c r="I125" s="114">
        <v>717.0597175738875</v>
      </c>
      <c r="J125" s="114">
        <v>703.04345745336343</v>
      </c>
      <c r="K125" s="6"/>
    </row>
    <row r="126" spans="1:16" ht="13.8" thickBot="1" x14ac:dyDescent="0.3">
      <c r="B126" s="5"/>
      <c r="C126" s="7" t="s">
        <v>12</v>
      </c>
      <c r="D126" s="7">
        <v>2</v>
      </c>
      <c r="E126" s="114">
        <v>1224.7716434019276</v>
      </c>
      <c r="F126" s="114">
        <v>1196.8118009729183</v>
      </c>
      <c r="G126" s="114">
        <v>1172.8321162456834</v>
      </c>
      <c r="H126" s="114">
        <v>1151.1364069016536</v>
      </c>
      <c r="I126" s="114">
        <v>1128.9248885158363</v>
      </c>
      <c r="J126" s="114">
        <v>1108.691222369469</v>
      </c>
      <c r="K126" s="6"/>
      <c r="M126" s="126" t="s">
        <v>359</v>
      </c>
      <c r="N126" s="126"/>
      <c r="O126" s="126"/>
      <c r="P126" s="64"/>
    </row>
    <row r="127" spans="1:16" ht="13.8" thickBot="1" x14ac:dyDescent="0.3">
      <c r="B127" s="5"/>
      <c r="C127" s="7" t="s">
        <v>12</v>
      </c>
      <c r="D127" s="7">
        <v>3</v>
      </c>
      <c r="E127" s="114">
        <v>1799.8724986599311</v>
      </c>
      <c r="F127" s="114">
        <v>1767.7183912648886</v>
      </c>
      <c r="G127" s="114">
        <v>1737.1807592303628</v>
      </c>
      <c r="H127" s="114">
        <v>1707.0462174257857</v>
      </c>
      <c r="I127" s="114">
        <v>1673.7172148060965</v>
      </c>
      <c r="J127" s="114">
        <v>1641.5647526694465</v>
      </c>
      <c r="K127" s="6"/>
      <c r="M127" s="126" t="s">
        <v>190</v>
      </c>
      <c r="N127" s="126"/>
      <c r="O127" s="126"/>
      <c r="P127" s="64"/>
    </row>
    <row r="128" spans="1:16" ht="13.8" thickBot="1" x14ac:dyDescent="0.3">
      <c r="B128" s="5"/>
      <c r="C128" s="7" t="s">
        <v>13</v>
      </c>
      <c r="D128" s="7">
        <v>1</v>
      </c>
      <c r="E128" s="114">
        <v>277.65807066031545</v>
      </c>
      <c r="F128" s="114">
        <v>257.08812890623801</v>
      </c>
      <c r="G128" s="114">
        <v>243.37073366096936</v>
      </c>
      <c r="H128" s="114">
        <v>233.07153668062637</v>
      </c>
      <c r="I128" s="114">
        <v>226.95289498664286</v>
      </c>
      <c r="J128" s="114">
        <v>220.37053643278111</v>
      </c>
      <c r="K128" s="6"/>
    </row>
    <row r="129" spans="1:25" ht="13.8" thickBot="1" x14ac:dyDescent="0.3">
      <c r="B129" s="5"/>
      <c r="C129" s="7" t="s">
        <v>13</v>
      </c>
      <c r="D129" s="7">
        <v>2</v>
      </c>
      <c r="E129" s="114">
        <v>532.00846842665987</v>
      </c>
      <c r="F129" s="114">
        <v>496.17598307714042</v>
      </c>
      <c r="G129" s="114">
        <v>472.27859605651304</v>
      </c>
      <c r="H129" s="114">
        <v>454.34097511988097</v>
      </c>
      <c r="I129" s="114">
        <v>443.54152138513399</v>
      </c>
      <c r="J129" s="114">
        <v>431.9034727718788</v>
      </c>
      <c r="K129" s="6"/>
    </row>
    <row r="130" spans="1:25" ht="13.8" thickBot="1" x14ac:dyDescent="0.3">
      <c r="B130" s="5"/>
      <c r="C130" s="7" t="s">
        <v>13</v>
      </c>
      <c r="D130" s="7">
        <v>3</v>
      </c>
      <c r="E130" s="114">
        <v>877.05239852737452</v>
      </c>
      <c r="F130" s="114">
        <v>822.74891748670996</v>
      </c>
      <c r="G130" s="114">
        <v>786.5402978084353</v>
      </c>
      <c r="H130" s="114">
        <v>759.37506196492086</v>
      </c>
      <c r="I130" s="114">
        <v>743.02850235625215</v>
      </c>
      <c r="J130" s="114">
        <v>725.41218449193752</v>
      </c>
      <c r="K130" s="6"/>
    </row>
    <row r="131" spans="1:25" ht="13.8" thickBot="1" x14ac:dyDescent="0.3">
      <c r="B131" s="5"/>
      <c r="C131" s="7" t="s">
        <v>14</v>
      </c>
      <c r="D131" s="7">
        <v>1</v>
      </c>
      <c r="E131" s="114">
        <v>653.00963291706728</v>
      </c>
      <c r="F131" s="114">
        <v>631.8377202334209</v>
      </c>
      <c r="G131" s="114">
        <v>612.90274608925461</v>
      </c>
      <c r="H131" s="114">
        <v>596.03731938762633</v>
      </c>
      <c r="I131" s="114">
        <v>579.50811987905672</v>
      </c>
      <c r="J131" s="114">
        <v>564.49344462480974</v>
      </c>
      <c r="K131" s="6"/>
    </row>
    <row r="132" spans="1:25" ht="13.8" thickBot="1" x14ac:dyDescent="0.3">
      <c r="B132" s="5"/>
      <c r="C132" s="7" t="s">
        <v>14</v>
      </c>
      <c r="D132" s="7">
        <v>2</v>
      </c>
      <c r="E132" s="114">
        <v>1052.6428082152056</v>
      </c>
      <c r="F132" s="114">
        <v>1020.5315782721452</v>
      </c>
      <c r="G132" s="114">
        <v>991.36602126429557</v>
      </c>
      <c r="H132" s="114">
        <v>965.02289014530504</v>
      </c>
      <c r="I132" s="114">
        <v>938.94989778946444</v>
      </c>
      <c r="J132" s="114">
        <v>915.13427963684978</v>
      </c>
      <c r="K132" s="6"/>
    </row>
    <row r="133" spans="1:25" ht="13.8" thickBot="1" x14ac:dyDescent="0.3">
      <c r="B133" s="5"/>
      <c r="C133" s="7" t="s">
        <v>14</v>
      </c>
      <c r="D133" s="7">
        <v>3</v>
      </c>
      <c r="E133" s="114">
        <v>1483.4020866869178</v>
      </c>
      <c r="F133" s="114">
        <v>1438.2662052011751</v>
      </c>
      <c r="G133" s="114">
        <v>1396.3744563705186</v>
      </c>
      <c r="H133" s="114">
        <v>1357.8801514913116</v>
      </c>
      <c r="I133" s="114">
        <v>1319.2859788853029</v>
      </c>
      <c r="J133" s="114">
        <v>1283.6458532459014</v>
      </c>
      <c r="K133" s="6"/>
    </row>
    <row r="134" spans="1:25" ht="13.8" thickBot="1" x14ac:dyDescent="0.3">
      <c r="B134" s="9"/>
      <c r="C134" s="10"/>
      <c r="D134" s="10"/>
      <c r="E134" s="10"/>
      <c r="F134" s="10"/>
      <c r="G134" s="10"/>
      <c r="H134" s="10"/>
      <c r="I134" s="10"/>
      <c r="J134" s="10"/>
      <c r="K134" s="11"/>
    </row>
    <row r="135" spans="1:25" x14ac:dyDescent="0.25">
      <c r="B135" s="80"/>
      <c r="C135" s="80"/>
      <c r="D135" s="80"/>
      <c r="E135" s="80"/>
      <c r="F135" s="80"/>
      <c r="G135" s="80"/>
      <c r="H135" s="80"/>
      <c r="I135" s="80"/>
      <c r="J135" s="80"/>
      <c r="K135" s="80"/>
    </row>
    <row r="136" spans="1:25" ht="13.8" thickBot="1" x14ac:dyDescent="0.3">
      <c r="B136" s="80"/>
      <c r="C136" s="80"/>
      <c r="D136" s="80"/>
      <c r="E136" s="80"/>
      <c r="F136" s="80"/>
      <c r="G136" s="80"/>
      <c r="H136" s="80"/>
      <c r="I136" s="80"/>
      <c r="J136" s="80"/>
      <c r="K136" s="80"/>
    </row>
    <row r="137" spans="1:25" x14ac:dyDescent="0.25">
      <c r="A137" s="134" t="s">
        <v>161</v>
      </c>
      <c r="B137" s="2"/>
      <c r="C137" s="3"/>
      <c r="D137" s="3"/>
      <c r="E137" s="3"/>
      <c r="F137" s="3"/>
      <c r="G137" s="3"/>
      <c r="H137" s="3"/>
      <c r="I137" s="3"/>
      <c r="J137" s="3"/>
      <c r="K137" s="4"/>
    </row>
    <row r="138" spans="1:25" ht="13.8" x14ac:dyDescent="0.25">
      <c r="B138" s="5"/>
      <c r="C138" s="131"/>
      <c r="D138" s="291" t="s">
        <v>279</v>
      </c>
      <c r="E138" s="291"/>
      <c r="F138" s="291"/>
      <c r="G138" s="291"/>
      <c r="H138" s="291"/>
      <c r="I138" s="291"/>
      <c r="J138" s="291"/>
      <c r="K138" s="78"/>
    </row>
    <row r="139" spans="1:25" x14ac:dyDescent="0.25">
      <c r="B139" s="5"/>
      <c r="C139" s="131"/>
      <c r="D139" s="292" t="s">
        <v>190</v>
      </c>
      <c r="E139" s="292"/>
      <c r="F139" s="292"/>
      <c r="G139" s="292"/>
      <c r="H139" s="292"/>
      <c r="I139" s="292"/>
      <c r="J139" s="292"/>
      <c r="K139" s="78"/>
    </row>
    <row r="140" spans="1:25" ht="13.8" x14ac:dyDescent="0.25">
      <c r="B140" s="5"/>
      <c r="C140" s="131"/>
      <c r="D140" s="65"/>
      <c r="E140" s="65"/>
      <c r="F140" s="167"/>
      <c r="G140" s="167"/>
      <c r="H140" s="167"/>
      <c r="I140" s="167"/>
      <c r="J140" s="167"/>
      <c r="K140" s="78"/>
      <c r="R140" s="200"/>
      <c r="S140" s="200"/>
      <c r="T140" s="200"/>
      <c r="U140" s="200"/>
      <c r="V140" s="200"/>
      <c r="W140" s="200"/>
      <c r="X140" s="200"/>
      <c r="Y140" s="200"/>
    </row>
    <row r="141" spans="1:25" ht="13.8" x14ac:dyDescent="0.25">
      <c r="B141" s="5"/>
      <c r="C141" s="131"/>
      <c r="D141" s="293" t="s">
        <v>204</v>
      </c>
      <c r="E141" s="293"/>
      <c r="F141" s="293"/>
      <c r="G141" s="293"/>
      <c r="H141" s="293"/>
      <c r="I141" s="293"/>
      <c r="J141" s="293"/>
      <c r="K141" s="78"/>
      <c r="R141" s="200"/>
      <c r="S141" s="200"/>
      <c r="T141" s="200"/>
      <c r="U141" s="200"/>
      <c r="V141" s="200"/>
      <c r="W141" s="200"/>
      <c r="X141" s="200"/>
      <c r="Y141" s="200"/>
    </row>
    <row r="142" spans="1:25" ht="13.8" x14ac:dyDescent="0.25">
      <c r="B142" s="5"/>
      <c r="C142" s="131"/>
      <c r="D142" s="111"/>
      <c r="E142" s="111"/>
      <c r="F142" s="111"/>
      <c r="G142" s="111"/>
      <c r="H142" s="111"/>
      <c r="I142" s="111"/>
      <c r="J142" s="111"/>
      <c r="K142" s="78"/>
      <c r="R142" s="200"/>
      <c r="S142" s="200"/>
      <c r="T142" s="200"/>
      <c r="U142" s="200"/>
      <c r="V142" s="200"/>
      <c r="W142" s="200"/>
      <c r="X142" s="200"/>
      <c r="Y142" s="200"/>
    </row>
    <row r="143" spans="1:25" ht="13.8" x14ac:dyDescent="0.25">
      <c r="B143" s="5"/>
      <c r="C143" s="131"/>
      <c r="D143" s="303" t="s">
        <v>351</v>
      </c>
      <c r="E143" s="303"/>
      <c r="F143" s="303"/>
      <c r="G143" s="303"/>
      <c r="H143" s="303"/>
      <c r="I143" s="303"/>
      <c r="J143" s="303"/>
      <c r="K143" s="78"/>
      <c r="R143" s="200"/>
      <c r="S143" s="200"/>
      <c r="T143" s="200"/>
      <c r="U143" s="200"/>
      <c r="V143" s="200"/>
      <c r="W143" s="200"/>
      <c r="X143" s="200"/>
      <c r="Y143" s="200"/>
    </row>
    <row r="144" spans="1:25" ht="13.8" x14ac:dyDescent="0.25">
      <c r="B144" s="5"/>
      <c r="C144" s="65"/>
      <c r="D144" s="65"/>
      <c r="E144" s="65"/>
      <c r="F144" s="7"/>
      <c r="G144" s="7"/>
      <c r="H144" s="7"/>
      <c r="I144" s="7"/>
      <c r="J144" s="7"/>
      <c r="K144" s="78"/>
      <c r="R144" s="200"/>
      <c r="S144" s="200"/>
      <c r="T144" s="200"/>
      <c r="U144" s="200"/>
      <c r="V144" s="200"/>
      <c r="W144" s="200"/>
      <c r="X144" s="200"/>
      <c r="Y144" s="200"/>
    </row>
    <row r="145" spans="1:25" ht="14.4" thickBot="1" x14ac:dyDescent="0.3">
      <c r="B145" s="5"/>
      <c r="C145" s="8" t="s">
        <v>38</v>
      </c>
      <c r="D145" s="8">
        <v>2015</v>
      </c>
      <c r="E145" s="8">
        <v>2016</v>
      </c>
      <c r="F145" s="8">
        <v>2017</v>
      </c>
      <c r="G145" s="8">
        <v>2018</v>
      </c>
      <c r="H145" s="8">
        <v>2019</v>
      </c>
      <c r="I145" s="8">
        <v>2020</v>
      </c>
      <c r="J145" s="8">
        <v>2021</v>
      </c>
      <c r="K145" s="78"/>
      <c r="R145" s="200"/>
      <c r="S145" s="200"/>
      <c r="T145" s="200"/>
      <c r="U145" s="200"/>
      <c r="V145" s="200"/>
      <c r="W145" s="200"/>
      <c r="X145" s="200"/>
      <c r="Y145" s="200"/>
    </row>
    <row r="146" spans="1:25" ht="14.4" thickBot="1" x14ac:dyDescent="0.3">
      <c r="B146" s="5"/>
      <c r="C146" s="7" t="s">
        <v>39</v>
      </c>
      <c r="D146" s="137">
        <v>0.34992850975491585</v>
      </c>
      <c r="E146" s="137">
        <v>0.31136133058620097</v>
      </c>
      <c r="F146" s="137">
        <v>0.27520562746871757</v>
      </c>
      <c r="G146" s="137">
        <v>0.2424649605884808</v>
      </c>
      <c r="H146" s="137">
        <v>0.21139444153037801</v>
      </c>
      <c r="I146" s="137">
        <v>0.17950443557500395</v>
      </c>
      <c r="J146" s="137">
        <v>0.15148848900691428</v>
      </c>
      <c r="K146" s="78"/>
      <c r="R146" s="200"/>
      <c r="S146" s="200"/>
      <c r="T146" s="200"/>
      <c r="U146" s="200"/>
      <c r="V146" s="200"/>
      <c r="W146" s="200"/>
      <c r="X146" s="200"/>
      <c r="Y146" s="200"/>
    </row>
    <row r="147" spans="1:25" ht="13.8" thickBot="1" x14ac:dyDescent="0.3">
      <c r="B147" s="5"/>
      <c r="C147" s="7" t="s">
        <v>40</v>
      </c>
      <c r="D147" s="137">
        <v>0.15822435825033071</v>
      </c>
      <c r="E147" s="137">
        <v>0.14385265550159473</v>
      </c>
      <c r="F147" s="137">
        <v>0.12895754149302291</v>
      </c>
      <c r="G147" s="137">
        <v>0.11493079058344663</v>
      </c>
      <c r="H147" s="137">
        <v>0.10158469188858769</v>
      </c>
      <c r="I147" s="137">
        <v>8.7730572212890892E-2</v>
      </c>
      <c r="J147" s="137">
        <v>7.5602632057153743E-2</v>
      </c>
      <c r="K147" s="78"/>
    </row>
    <row r="148" spans="1:25" ht="13.8" thickBot="1" x14ac:dyDescent="0.3">
      <c r="B148" s="5"/>
      <c r="C148" s="7" t="s">
        <v>41</v>
      </c>
      <c r="D148" s="137">
        <v>0.18290417315095694</v>
      </c>
      <c r="E148" s="137">
        <v>0.21027329961172789</v>
      </c>
      <c r="F148" s="137">
        <v>0.23066317785294149</v>
      </c>
      <c r="G148" s="137">
        <v>0.2447957814902523</v>
      </c>
      <c r="H148" s="137">
        <v>0.25352199755683225</v>
      </c>
      <c r="I148" s="137">
        <v>0.26075399832611945</v>
      </c>
      <c r="J148" s="137">
        <v>0.26127671060753632</v>
      </c>
      <c r="K148" s="78"/>
    </row>
    <row r="149" spans="1:25" ht="13.8" thickBot="1" x14ac:dyDescent="0.3">
      <c r="B149" s="5"/>
      <c r="C149" s="7" t="s">
        <v>42</v>
      </c>
      <c r="D149" s="137">
        <v>0.12195180362357685</v>
      </c>
      <c r="E149" s="137">
        <v>0.14703142842322586</v>
      </c>
      <c r="F149" s="137">
        <v>0.16575851056898511</v>
      </c>
      <c r="G149" s="137">
        <v>0.18631560268412842</v>
      </c>
      <c r="H149" s="137">
        <v>0.2100796314065019</v>
      </c>
      <c r="I149" s="137">
        <v>0.23621717728262243</v>
      </c>
      <c r="J149" s="137">
        <v>0.25973083916276024</v>
      </c>
      <c r="K149" s="78"/>
    </row>
    <row r="150" spans="1:25" ht="13.8" thickBot="1" x14ac:dyDescent="0.3">
      <c r="B150" s="5"/>
      <c r="C150" s="7" t="s">
        <v>43</v>
      </c>
      <c r="D150" s="137">
        <v>0.16716785959149166</v>
      </c>
      <c r="E150" s="137">
        <v>0.16794763513318173</v>
      </c>
      <c r="F150" s="137">
        <v>0.167987533812027</v>
      </c>
      <c r="G150" s="137">
        <v>0.16926901827673396</v>
      </c>
      <c r="H150" s="137">
        <v>0.17143171678978858</v>
      </c>
      <c r="I150" s="137">
        <v>0.17151262785674684</v>
      </c>
      <c r="J150" s="137">
        <v>0.17256642510564818</v>
      </c>
      <c r="K150" s="78"/>
      <c r="M150" s="126" t="s">
        <v>358</v>
      </c>
    </row>
    <row r="151" spans="1:25" ht="13.8" thickBot="1" x14ac:dyDescent="0.3">
      <c r="B151" s="5"/>
      <c r="C151" s="7" t="s">
        <v>44</v>
      </c>
      <c r="D151" s="137">
        <v>1.5560706197862354E-2</v>
      </c>
      <c r="E151" s="137">
        <v>1.5490844346487344E-2</v>
      </c>
      <c r="F151" s="137">
        <v>1.5175889103426139E-2</v>
      </c>
      <c r="G151" s="137">
        <v>1.4939319009695444E-2</v>
      </c>
      <c r="H151" s="137">
        <v>1.4522305481255469E-2</v>
      </c>
      <c r="I151" s="137">
        <v>1.3823259474386753E-2</v>
      </c>
      <c r="J151" s="137">
        <v>1.3150750001791551E-2</v>
      </c>
      <c r="K151" s="78"/>
      <c r="M151" s="126" t="s">
        <v>190</v>
      </c>
    </row>
    <row r="152" spans="1:25" ht="13.8" thickBot="1" x14ac:dyDescent="0.3">
      <c r="B152" s="5"/>
      <c r="C152" s="7" t="s">
        <v>330</v>
      </c>
      <c r="D152" s="137">
        <v>4.2625894308655427E-3</v>
      </c>
      <c r="E152" s="137">
        <v>4.042806397581423E-3</v>
      </c>
      <c r="F152" s="137">
        <v>1.6251719700879765E-2</v>
      </c>
      <c r="G152" s="137">
        <v>2.728452736726256E-2</v>
      </c>
      <c r="H152" s="137">
        <v>3.746521534665604E-2</v>
      </c>
      <c r="I152" s="137">
        <v>5.0457929272229834E-2</v>
      </c>
      <c r="J152" s="137">
        <v>6.618415405819561E-2</v>
      </c>
      <c r="K152" s="78"/>
    </row>
    <row r="153" spans="1:25" ht="13.8" thickBot="1" x14ac:dyDescent="0.3">
      <c r="B153" s="87"/>
      <c r="C153" s="88"/>
      <c r="D153" s="88"/>
      <c r="E153" s="109"/>
      <c r="F153" s="109"/>
      <c r="G153" s="109"/>
      <c r="H153" s="109"/>
      <c r="I153" s="109"/>
      <c r="J153" s="109"/>
      <c r="K153" s="11"/>
    </row>
    <row r="154" spans="1:25" ht="13.8" thickBot="1" x14ac:dyDescent="0.3">
      <c r="B154" s="80"/>
      <c r="C154" s="80"/>
      <c r="D154" s="80"/>
      <c r="E154" s="80"/>
      <c r="F154" s="80"/>
      <c r="G154" s="80"/>
      <c r="H154" s="80"/>
      <c r="I154" s="80"/>
      <c r="J154" s="80"/>
      <c r="K154" s="80"/>
    </row>
    <row r="155" spans="1:25" x14ac:dyDescent="0.25">
      <c r="A155" s="134" t="s">
        <v>162</v>
      </c>
      <c r="B155" s="2"/>
      <c r="C155" s="3"/>
      <c r="D155" s="3"/>
      <c r="E155" s="3"/>
      <c r="F155" s="3"/>
      <c r="G155" s="3"/>
      <c r="H155" s="3"/>
      <c r="I155" s="3"/>
      <c r="J155" s="3"/>
      <c r="K155" s="4"/>
      <c r="N155" s="126"/>
      <c r="O155" s="126"/>
      <c r="P155" s="64"/>
    </row>
    <row r="156" spans="1:25" ht="13.8" x14ac:dyDescent="0.25">
      <c r="B156" s="5"/>
      <c r="C156" s="131"/>
      <c r="D156" s="291" t="s">
        <v>280</v>
      </c>
      <c r="E156" s="291"/>
      <c r="F156" s="291"/>
      <c r="G156" s="291"/>
      <c r="H156" s="291"/>
      <c r="I156" s="291"/>
      <c r="J156" s="291"/>
      <c r="K156" s="78"/>
      <c r="N156" s="126"/>
      <c r="O156" s="126"/>
      <c r="P156" s="64"/>
    </row>
    <row r="157" spans="1:25" x14ac:dyDescent="0.25">
      <c r="B157" s="5"/>
      <c r="C157" s="131"/>
      <c r="D157" s="292" t="s">
        <v>190</v>
      </c>
      <c r="E157" s="292"/>
      <c r="F157" s="292"/>
      <c r="G157" s="292"/>
      <c r="H157" s="292"/>
      <c r="I157" s="292"/>
      <c r="J157" s="292"/>
      <c r="K157" s="78"/>
    </row>
    <row r="158" spans="1:25" x14ac:dyDescent="0.25">
      <c r="B158" s="5"/>
      <c r="C158" s="131"/>
      <c r="D158" s="65"/>
      <c r="E158" s="65"/>
      <c r="F158" s="65"/>
      <c r="G158" s="167"/>
      <c r="H158" s="167"/>
      <c r="I158" s="167"/>
      <c r="J158" s="167"/>
      <c r="K158" s="78"/>
    </row>
    <row r="159" spans="1:25" ht="15" customHeight="1" x14ac:dyDescent="0.25">
      <c r="B159" s="5"/>
      <c r="C159" s="131"/>
      <c r="D159" s="293" t="s">
        <v>205</v>
      </c>
      <c r="E159" s="293"/>
      <c r="F159" s="293"/>
      <c r="G159" s="293"/>
      <c r="H159" s="293"/>
      <c r="I159" s="293"/>
      <c r="J159" s="293"/>
      <c r="K159" s="78"/>
    </row>
    <row r="160" spans="1:25" x14ac:dyDescent="0.25">
      <c r="B160" s="5"/>
      <c r="C160" s="111"/>
      <c r="D160" s="111"/>
      <c r="E160" s="111"/>
      <c r="F160" s="111"/>
      <c r="G160" s="111"/>
      <c r="H160" s="111"/>
      <c r="I160" s="111"/>
      <c r="J160" s="111"/>
      <c r="K160" s="78"/>
    </row>
    <row r="161" spans="1:13" x14ac:dyDescent="0.25">
      <c r="B161" s="5"/>
      <c r="C161" s="65"/>
      <c r="D161" s="65"/>
      <c r="E161" s="65"/>
      <c r="F161" s="65"/>
      <c r="G161" s="7"/>
      <c r="H161" s="7"/>
      <c r="I161" s="7"/>
      <c r="J161" s="7"/>
      <c r="K161" s="78"/>
    </row>
    <row r="162" spans="1:13" ht="13.8" thickBot="1" x14ac:dyDescent="0.3">
      <c r="B162" s="5"/>
      <c r="C162" s="8" t="s">
        <v>38</v>
      </c>
      <c r="D162" s="152">
        <v>2015</v>
      </c>
      <c r="E162" s="152">
        <v>2016</v>
      </c>
      <c r="F162" s="152">
        <v>2017</v>
      </c>
      <c r="G162" s="152">
        <v>2018</v>
      </c>
      <c r="H162" s="152">
        <v>2019</v>
      </c>
      <c r="I162" s="152">
        <v>2020</v>
      </c>
      <c r="J162" s="152">
        <v>2021</v>
      </c>
      <c r="K162" s="78"/>
    </row>
    <row r="163" spans="1:13" ht="13.8" thickBot="1" x14ac:dyDescent="0.3">
      <c r="B163" s="5"/>
      <c r="C163" s="7" t="s">
        <v>46</v>
      </c>
      <c r="D163" s="137">
        <v>0.30748845787125512</v>
      </c>
      <c r="E163" s="137">
        <v>0.26851224428146381</v>
      </c>
      <c r="F163" s="137">
        <v>0.22938414820013464</v>
      </c>
      <c r="G163" s="137">
        <v>0.19375742206223967</v>
      </c>
      <c r="H163" s="137">
        <v>0.16032543366860949</v>
      </c>
      <c r="I163" s="137">
        <v>0.1263405242366851</v>
      </c>
      <c r="J163" s="137">
        <v>9.6516058040360106E-2</v>
      </c>
      <c r="K163" s="78"/>
    </row>
    <row r="164" spans="1:13" ht="13.8" thickBot="1" x14ac:dyDescent="0.3">
      <c r="B164" s="5"/>
      <c r="C164" s="7" t="s">
        <v>47</v>
      </c>
      <c r="D164" s="137">
        <v>0.28736778750229092</v>
      </c>
      <c r="E164" s="137">
        <v>0.26469761343405668</v>
      </c>
      <c r="F164" s="137">
        <v>0.23887888856083389</v>
      </c>
      <c r="G164" s="137">
        <v>0.2147663052215491</v>
      </c>
      <c r="H164" s="137">
        <v>0.19153808884671347</v>
      </c>
      <c r="I164" s="137">
        <v>0.16729160862259623</v>
      </c>
      <c r="J164" s="137">
        <v>0.14586841658477923</v>
      </c>
      <c r="K164" s="78"/>
    </row>
    <row r="165" spans="1:13" ht="13.8" thickBot="1" x14ac:dyDescent="0.3">
      <c r="B165" s="5"/>
      <c r="C165" s="7" t="s">
        <v>48</v>
      </c>
      <c r="D165" s="137">
        <v>0.26557497514003381</v>
      </c>
      <c r="E165" s="137">
        <v>0.33255229276380649</v>
      </c>
      <c r="F165" s="137">
        <v>0.39017408035347456</v>
      </c>
      <c r="G165" s="137">
        <v>0.44190892635389978</v>
      </c>
      <c r="H165" s="137">
        <v>0.48968293427768506</v>
      </c>
      <c r="I165" s="137">
        <v>0.53700953384061934</v>
      </c>
      <c r="J165" s="137">
        <v>0.57284708305060261</v>
      </c>
      <c r="K165" s="78"/>
    </row>
    <row r="166" spans="1:13" ht="13.8" thickBot="1" x14ac:dyDescent="0.3">
      <c r="B166" s="5"/>
      <c r="C166" s="7" t="s">
        <v>49</v>
      </c>
      <c r="D166" s="137">
        <v>0.13497610449962155</v>
      </c>
      <c r="E166" s="137">
        <v>0.12982773305432899</v>
      </c>
      <c r="F166" s="137">
        <v>0.12452476359407849</v>
      </c>
      <c r="G166" s="137">
        <v>0.12106110767189535</v>
      </c>
      <c r="H166" s="137">
        <v>0.11933047526303703</v>
      </c>
      <c r="I166" s="137">
        <v>0.11667319079914905</v>
      </c>
      <c r="J166" s="137">
        <v>0.11568222502306341</v>
      </c>
      <c r="K166" s="78"/>
    </row>
    <row r="167" spans="1:13" ht="13.8" thickBot="1" x14ac:dyDescent="0.3">
      <c r="B167" s="86"/>
      <c r="C167" s="7" t="s">
        <v>330</v>
      </c>
      <c r="D167" s="137">
        <v>4.5926749867986998E-3</v>
      </c>
      <c r="E167" s="137">
        <v>4.4101164663440523E-3</v>
      </c>
      <c r="F167" s="137">
        <v>1.7038119291478509E-2</v>
      </c>
      <c r="G167" s="137">
        <v>2.85062386904162E-2</v>
      </c>
      <c r="H167" s="137">
        <v>3.9123067943954939E-2</v>
      </c>
      <c r="I167" s="137">
        <v>5.2685142500950286E-2</v>
      </c>
      <c r="J167" s="137">
        <v>6.90862173011947E-2</v>
      </c>
      <c r="K167" s="6"/>
    </row>
    <row r="168" spans="1:13" ht="13.8" thickBot="1" x14ac:dyDescent="0.3">
      <c r="B168" s="87"/>
      <c r="C168" s="88"/>
      <c r="D168" s="88"/>
      <c r="E168" s="109"/>
      <c r="F168" s="109"/>
      <c r="G168" s="109"/>
      <c r="H168" s="109"/>
      <c r="I168" s="109"/>
      <c r="J168" s="109"/>
      <c r="K168" s="11"/>
    </row>
    <row r="169" spans="1:13" ht="13.8" thickBot="1" x14ac:dyDescent="0.3">
      <c r="B169" s="80"/>
      <c r="C169" s="80"/>
      <c r="D169" s="80"/>
      <c r="E169" s="80"/>
      <c r="F169" s="80"/>
      <c r="G169" s="80"/>
      <c r="H169" s="80"/>
      <c r="I169" s="80"/>
      <c r="J169" s="80"/>
      <c r="K169" s="80"/>
    </row>
    <row r="170" spans="1:13" x14ac:dyDescent="0.25">
      <c r="A170" s="134" t="s">
        <v>163</v>
      </c>
      <c r="B170" s="2"/>
      <c r="C170" s="3"/>
      <c r="D170" s="3"/>
      <c r="E170" s="3"/>
      <c r="F170" s="3"/>
      <c r="G170" s="3"/>
      <c r="H170" s="3"/>
      <c r="I170" s="3"/>
      <c r="J170" s="3"/>
      <c r="K170" s="4"/>
    </row>
    <row r="171" spans="1:13" ht="13.8" x14ac:dyDescent="0.25">
      <c r="B171" s="5"/>
      <c r="C171" s="131"/>
      <c r="D171" s="291" t="s">
        <v>392</v>
      </c>
      <c r="E171" s="291"/>
      <c r="F171" s="291"/>
      <c r="G171" s="291"/>
      <c r="H171" s="291"/>
      <c r="I171" s="291"/>
      <c r="J171" s="291"/>
      <c r="K171" s="78"/>
    </row>
    <row r="172" spans="1:13" x14ac:dyDescent="0.25">
      <c r="B172" s="5"/>
      <c r="C172" s="131"/>
      <c r="D172" s="292" t="s">
        <v>395</v>
      </c>
      <c r="E172" s="292"/>
      <c r="F172" s="292"/>
      <c r="G172" s="292"/>
      <c r="H172" s="292"/>
      <c r="I172" s="292"/>
      <c r="J172" s="292"/>
      <c r="K172" s="78"/>
    </row>
    <row r="173" spans="1:13" x14ac:dyDescent="0.25">
      <c r="B173" s="5"/>
      <c r="C173" s="131"/>
      <c r="D173" s="65"/>
      <c r="E173" s="65"/>
      <c r="F173" s="167"/>
      <c r="G173" s="167"/>
      <c r="H173" s="167"/>
      <c r="I173" s="167"/>
      <c r="J173" s="167"/>
      <c r="K173" s="78"/>
    </row>
    <row r="174" spans="1:13" ht="27" customHeight="1" x14ac:dyDescent="0.25">
      <c r="B174" s="5"/>
      <c r="C174" s="131"/>
      <c r="D174" s="293" t="s">
        <v>393</v>
      </c>
      <c r="E174" s="293"/>
      <c r="F174" s="293"/>
      <c r="G174" s="293"/>
      <c r="H174" s="293"/>
      <c r="I174" s="293"/>
      <c r="J174" s="293"/>
      <c r="K174" s="78"/>
    </row>
    <row r="175" spans="1:13" x14ac:dyDescent="0.25">
      <c r="B175" s="5"/>
      <c r="C175" s="131"/>
      <c r="D175" s="166"/>
      <c r="E175" s="166"/>
      <c r="F175" s="166"/>
      <c r="G175" s="166"/>
      <c r="H175" s="166"/>
      <c r="I175" s="166"/>
      <c r="J175" s="166"/>
      <c r="K175" s="78"/>
      <c r="M175" s="126" t="s">
        <v>357</v>
      </c>
    </row>
    <row r="176" spans="1:13" x14ac:dyDescent="0.25">
      <c r="B176" s="5"/>
      <c r="C176" s="131"/>
      <c r="D176" s="303" t="s">
        <v>351</v>
      </c>
      <c r="E176" s="303"/>
      <c r="F176" s="303"/>
      <c r="G176" s="303"/>
      <c r="H176" s="303"/>
      <c r="I176" s="303"/>
      <c r="J176" s="303"/>
      <c r="K176" s="78"/>
    </row>
    <row r="177" spans="1:28" x14ac:dyDescent="0.25">
      <c r="B177" s="5"/>
      <c r="C177" s="65"/>
      <c r="D177" s="65"/>
      <c r="E177" s="65"/>
      <c r="F177" s="7"/>
      <c r="G177" s="7"/>
      <c r="H177" s="7"/>
      <c r="I177" s="7"/>
      <c r="J177" s="7"/>
      <c r="K177" s="78"/>
      <c r="U177" s="120" t="s">
        <v>270</v>
      </c>
    </row>
    <row r="178" spans="1:28" ht="13.8" thickBot="1" x14ac:dyDescent="0.3">
      <c r="B178" s="5"/>
      <c r="C178" s="8" t="s">
        <v>38</v>
      </c>
      <c r="D178" s="152">
        <v>2015</v>
      </c>
      <c r="E178" s="152">
        <v>2016</v>
      </c>
      <c r="F178" s="152">
        <v>2017</v>
      </c>
      <c r="G178" s="152">
        <v>2018</v>
      </c>
      <c r="H178" s="152">
        <v>2019</v>
      </c>
      <c r="I178" s="152">
        <v>2020</v>
      </c>
      <c r="J178" s="152">
        <v>2021</v>
      </c>
      <c r="K178" s="78"/>
      <c r="U178" s="204"/>
      <c r="V178" s="204">
        <v>2015</v>
      </c>
      <c r="W178" s="204">
        <v>2016</v>
      </c>
      <c r="X178" s="204">
        <v>2017</v>
      </c>
      <c r="Y178" s="205">
        <v>2018</v>
      </c>
      <c r="Z178" s="205">
        <v>2019</v>
      </c>
      <c r="AA178" s="205">
        <v>2020</v>
      </c>
      <c r="AB178" s="205">
        <v>2021</v>
      </c>
    </row>
    <row r="179" spans="1:28" ht="13.8" thickBot="1" x14ac:dyDescent="0.3">
      <c r="B179" s="5"/>
      <c r="C179" s="7" t="s">
        <v>39</v>
      </c>
      <c r="D179" s="137">
        <v>6.9671163508431622E-4</v>
      </c>
      <c r="E179" s="137">
        <v>3.5443683310698625E-4</v>
      </c>
      <c r="F179" s="137">
        <v>3.6438727593489389E-4</v>
      </c>
      <c r="G179" s="137">
        <v>1.4746911119967346E-3</v>
      </c>
      <c r="H179" s="137">
        <v>7.3833431777903225E-4</v>
      </c>
      <c r="I179" s="137">
        <v>1.1404307636247112E-3</v>
      </c>
      <c r="J179" s="137">
        <v>0</v>
      </c>
      <c r="K179" s="78"/>
      <c r="U179" s="204">
        <v>7.2</v>
      </c>
      <c r="V179" s="206">
        <f t="shared" ref="V179:AB185" si="0">D179</f>
        <v>6.9671163508431622E-4</v>
      </c>
      <c r="W179" s="206">
        <f t="shared" si="0"/>
        <v>3.5443683310698625E-4</v>
      </c>
      <c r="X179" s="206">
        <f t="shared" si="0"/>
        <v>3.6438727593489389E-4</v>
      </c>
      <c r="Y179" s="206">
        <f t="shared" si="0"/>
        <v>1.4746911119967346E-3</v>
      </c>
      <c r="Z179" s="206">
        <f t="shared" si="0"/>
        <v>7.3833431777903225E-4</v>
      </c>
      <c r="AA179" s="206">
        <f t="shared" si="0"/>
        <v>1.1404307636247112E-3</v>
      </c>
      <c r="AB179" s="206">
        <f t="shared" si="0"/>
        <v>0</v>
      </c>
    </row>
    <row r="180" spans="1:28" ht="13.8" thickBot="1" x14ac:dyDescent="0.3">
      <c r="B180" s="5"/>
      <c r="C180" s="7" t="s">
        <v>40</v>
      </c>
      <c r="D180" s="137">
        <v>1.5251854705973577E-2</v>
      </c>
      <c r="E180" s="137">
        <v>1.9058105848000211E-2</v>
      </c>
      <c r="F180" s="137">
        <v>5.2655036326632373E-3</v>
      </c>
      <c r="G180" s="137">
        <v>2.391390992427036E-4</v>
      </c>
      <c r="H180" s="137">
        <v>4.4300059066744218E-4</v>
      </c>
      <c r="I180" s="137">
        <v>3.092157289529564E-5</v>
      </c>
      <c r="J180" s="137">
        <v>0</v>
      </c>
      <c r="K180" s="78"/>
      <c r="U180" s="204">
        <v>7.7</v>
      </c>
      <c r="V180" s="206">
        <f t="shared" si="0"/>
        <v>1.5251854705973577E-2</v>
      </c>
      <c r="W180" s="206">
        <f t="shared" si="0"/>
        <v>1.9058105848000211E-2</v>
      </c>
      <c r="X180" s="206">
        <f t="shared" si="0"/>
        <v>5.2655036326632373E-3</v>
      </c>
      <c r="Y180" s="206">
        <f t="shared" si="0"/>
        <v>2.391390992427036E-4</v>
      </c>
      <c r="Z180" s="206">
        <f t="shared" si="0"/>
        <v>4.4300059066744218E-4</v>
      </c>
      <c r="AA180" s="206">
        <f t="shared" si="0"/>
        <v>3.092157289529564E-5</v>
      </c>
      <c r="AB180" s="206">
        <f t="shared" si="0"/>
        <v>0</v>
      </c>
    </row>
    <row r="181" spans="1:28" ht="13.8" thickBot="1" x14ac:dyDescent="0.3">
      <c r="B181" s="5"/>
      <c r="C181" s="7" t="s">
        <v>41</v>
      </c>
      <c r="D181" s="137">
        <v>0.47291789772889214</v>
      </c>
      <c r="E181" s="137">
        <v>0.44003995234516663</v>
      </c>
      <c r="F181" s="137">
        <v>0.38681199763026008</v>
      </c>
      <c r="G181" s="137">
        <v>0.34113192506974893</v>
      </c>
      <c r="H181" s="137">
        <v>0.29415239220318973</v>
      </c>
      <c r="I181" s="137">
        <v>0.27953101897337196</v>
      </c>
      <c r="J181" s="137">
        <v>0.22279298087360985</v>
      </c>
      <c r="K181" s="78"/>
      <c r="M181" s="126"/>
      <c r="U181" s="204">
        <v>8.1999999999999993</v>
      </c>
      <c r="V181" s="206">
        <f t="shared" si="0"/>
        <v>0.47291789772889214</v>
      </c>
      <c r="W181" s="206">
        <f t="shared" si="0"/>
        <v>0.44003995234516663</v>
      </c>
      <c r="X181" s="206">
        <f t="shared" si="0"/>
        <v>0.38681199763026008</v>
      </c>
      <c r="Y181" s="206">
        <f t="shared" si="0"/>
        <v>0.34113192506974893</v>
      </c>
      <c r="Z181" s="206">
        <f t="shared" si="0"/>
        <v>0.29415239220318973</v>
      </c>
      <c r="AA181" s="206">
        <f t="shared" si="0"/>
        <v>0.27953101897337196</v>
      </c>
      <c r="AB181" s="206">
        <f t="shared" si="0"/>
        <v>0.22279298087360985</v>
      </c>
    </row>
    <row r="182" spans="1:28" ht="13.8" thickBot="1" x14ac:dyDescent="0.3">
      <c r="B182" s="5"/>
      <c r="C182" s="7" t="s">
        <v>42</v>
      </c>
      <c r="D182" s="137">
        <v>0.31766530501059359</v>
      </c>
      <c r="E182" s="137">
        <v>0.36449958307613783</v>
      </c>
      <c r="F182" s="137">
        <v>0.3158087063375013</v>
      </c>
      <c r="G182" s="137">
        <v>0.35257074531685934</v>
      </c>
      <c r="H182" s="137">
        <v>0.39537802717070297</v>
      </c>
      <c r="I182" s="137">
        <v>0.40927793884198566</v>
      </c>
      <c r="J182" s="137">
        <v>0.41556103076887846</v>
      </c>
      <c r="K182" s="78"/>
      <c r="M182" s="126"/>
      <c r="U182" s="204">
        <v>8.5</v>
      </c>
      <c r="V182" s="206">
        <f t="shared" si="0"/>
        <v>0.31766530501059359</v>
      </c>
      <c r="W182" s="206">
        <f t="shared" si="0"/>
        <v>0.36449958307613783</v>
      </c>
      <c r="X182" s="206">
        <f t="shared" si="0"/>
        <v>0.3158087063375013</v>
      </c>
      <c r="Y182" s="206">
        <f t="shared" si="0"/>
        <v>0.35257074531685934</v>
      </c>
      <c r="Z182" s="206">
        <f t="shared" si="0"/>
        <v>0.39537802717070297</v>
      </c>
      <c r="AA182" s="206">
        <f t="shared" si="0"/>
        <v>0.40927793884198566</v>
      </c>
      <c r="AB182" s="206">
        <f t="shared" si="0"/>
        <v>0.41556103076887846</v>
      </c>
    </row>
    <row r="183" spans="1:28" ht="13.8" thickBot="1" x14ac:dyDescent="0.3">
      <c r="B183" s="5"/>
      <c r="C183" s="7" t="s">
        <v>43</v>
      </c>
      <c r="D183" s="137">
        <v>0.16642277926041374</v>
      </c>
      <c r="E183" s="137">
        <v>0.16848856147743191</v>
      </c>
      <c r="F183" s="137">
        <v>0.16185348089324822</v>
      </c>
      <c r="G183" s="137">
        <v>0.17489039457951369</v>
      </c>
      <c r="H183" s="137">
        <v>0.1848789131718841</v>
      </c>
      <c r="I183" s="137">
        <v>0.16539949341687676</v>
      </c>
      <c r="J183" s="137">
        <v>0.17502613251009336</v>
      </c>
      <c r="K183" s="78"/>
      <c r="U183" s="204">
        <v>9</v>
      </c>
      <c r="V183" s="206">
        <f t="shared" si="0"/>
        <v>0.16642277926041374</v>
      </c>
      <c r="W183" s="206">
        <f t="shared" si="0"/>
        <v>0.16848856147743191</v>
      </c>
      <c r="X183" s="206">
        <f t="shared" si="0"/>
        <v>0.16185348089324822</v>
      </c>
      <c r="Y183" s="206">
        <f t="shared" si="0"/>
        <v>0.17489039457951369</v>
      </c>
      <c r="Z183" s="206">
        <f t="shared" si="0"/>
        <v>0.1848789131718841</v>
      </c>
      <c r="AA183" s="206">
        <f t="shared" si="0"/>
        <v>0.16539949341687676</v>
      </c>
      <c r="AB183" s="206">
        <f t="shared" si="0"/>
        <v>0.17502613251009336</v>
      </c>
    </row>
    <row r="184" spans="1:28" ht="13.8" thickBot="1" x14ac:dyDescent="0.3">
      <c r="B184" s="5"/>
      <c r="C184" s="7" t="s">
        <v>44</v>
      </c>
      <c r="D184" s="137">
        <v>8.4501411173566604E-3</v>
      </c>
      <c r="E184" s="137">
        <v>7.5593604201565053E-3</v>
      </c>
      <c r="F184" s="137">
        <v>5.4275191290528652E-3</v>
      </c>
      <c r="G184" s="137">
        <v>6.0581905141490642E-3</v>
      </c>
      <c r="H184" s="137">
        <v>4.6145894861193129E-3</v>
      </c>
      <c r="I184" s="137">
        <v>2.6592552689944666E-3</v>
      </c>
      <c r="J184" s="137">
        <v>2.0665349494839399E-3</v>
      </c>
      <c r="K184" s="78"/>
      <c r="U184" s="204">
        <v>10</v>
      </c>
      <c r="V184" s="206">
        <f t="shared" si="0"/>
        <v>8.4501411173566604E-3</v>
      </c>
      <c r="W184" s="206">
        <f t="shared" si="0"/>
        <v>7.5593604201565053E-3</v>
      </c>
      <c r="X184" s="206">
        <f t="shared" si="0"/>
        <v>5.4275191290528652E-3</v>
      </c>
      <c r="Y184" s="206">
        <f t="shared" si="0"/>
        <v>6.0581905141490642E-3</v>
      </c>
      <c r="Z184" s="206">
        <f t="shared" si="0"/>
        <v>4.6145894861193129E-3</v>
      </c>
      <c r="AA184" s="206">
        <f t="shared" si="0"/>
        <v>2.6592552689944666E-3</v>
      </c>
      <c r="AB184" s="206">
        <f t="shared" si="0"/>
        <v>2.0665349494839399E-3</v>
      </c>
    </row>
    <row r="185" spans="1:28" ht="13.8" thickBot="1" x14ac:dyDescent="0.3">
      <c r="B185" s="5"/>
      <c r="C185" s="7" t="s">
        <v>330</v>
      </c>
      <c r="D185" s="137">
        <v>1.8595310541686047E-2</v>
      </c>
      <c r="E185" s="137">
        <v>0</v>
      </c>
      <c r="F185" s="137">
        <v>0.12446840510133922</v>
      </c>
      <c r="G185" s="137">
        <v>0.12363491430848943</v>
      </c>
      <c r="H185" s="137">
        <v>0.11979474305965741</v>
      </c>
      <c r="I185" s="137">
        <v>0.14196094116225119</v>
      </c>
      <c r="J185" s="137">
        <v>0.18455332089793433</v>
      </c>
      <c r="K185" s="78"/>
      <c r="U185" s="204">
        <v>10</v>
      </c>
      <c r="V185" s="206">
        <f t="shared" si="0"/>
        <v>1.8595310541686047E-2</v>
      </c>
      <c r="W185" s="206">
        <f t="shared" si="0"/>
        <v>0</v>
      </c>
      <c r="X185" s="206">
        <f t="shared" si="0"/>
        <v>0.12446840510133922</v>
      </c>
      <c r="Y185" s="206">
        <f t="shared" si="0"/>
        <v>0.12363491430848943</v>
      </c>
      <c r="Z185" s="206">
        <f t="shared" si="0"/>
        <v>0.11979474305965741</v>
      </c>
      <c r="AA185" s="206">
        <f t="shared" si="0"/>
        <v>0.14196094116225119</v>
      </c>
      <c r="AB185" s="206">
        <f t="shared" si="0"/>
        <v>0.18455332089793433</v>
      </c>
    </row>
    <row r="186" spans="1:28" ht="13.8" thickBot="1" x14ac:dyDescent="0.3">
      <c r="B186" s="87"/>
      <c r="C186" s="88"/>
      <c r="D186" s="88"/>
      <c r="E186" s="109"/>
      <c r="F186" s="109"/>
      <c r="G186" s="109"/>
      <c r="H186" s="109"/>
      <c r="I186" s="109"/>
      <c r="J186" s="109"/>
      <c r="K186" s="11"/>
      <c r="U186" s="204" t="s">
        <v>355</v>
      </c>
      <c r="V186" s="207">
        <f t="shared" ref="V186:AB186" si="1">SUMPRODUCT(V179:V185,$U$179:$U$185)</f>
        <v>8.4687969889097143</v>
      </c>
      <c r="W186" s="207">
        <f t="shared" si="1"/>
        <v>8.447864083103962</v>
      </c>
      <c r="X186" s="207">
        <f t="shared" si="1"/>
        <v>8.655040921138287</v>
      </c>
      <c r="Y186" s="207">
        <f t="shared" si="1"/>
        <v>8.6775368672777997</v>
      </c>
      <c r="Z186" s="207">
        <f t="shared" si="1"/>
        <v>8.6894935026580029</v>
      </c>
      <c r="AA186" s="207">
        <f t="shared" si="1"/>
        <v>8.7142634384122672</v>
      </c>
      <c r="AB186" s="207">
        <f t="shared" si="1"/>
        <v>8.80060495576409</v>
      </c>
    </row>
    <row r="187" spans="1:28" ht="13.8" thickBot="1" x14ac:dyDescent="0.3">
      <c r="B187" s="80"/>
      <c r="C187" s="80"/>
      <c r="D187" s="80"/>
      <c r="E187" s="80"/>
      <c r="F187" s="80"/>
      <c r="G187" s="80"/>
      <c r="H187" s="80"/>
      <c r="I187" s="80"/>
      <c r="J187" s="80"/>
      <c r="K187" s="80"/>
    </row>
    <row r="188" spans="1:28" x14ac:dyDescent="0.25">
      <c r="A188" s="134" t="s">
        <v>164</v>
      </c>
      <c r="B188" s="2"/>
      <c r="C188" s="3"/>
      <c r="D188" s="3"/>
      <c r="E188" s="3"/>
      <c r="F188" s="3"/>
      <c r="G188" s="3"/>
      <c r="H188" s="3"/>
      <c r="I188" s="3"/>
      <c r="J188" s="3"/>
      <c r="K188" s="4"/>
    </row>
    <row r="189" spans="1:28" ht="13.8" x14ac:dyDescent="0.25">
      <c r="B189" s="5"/>
      <c r="C189" s="169"/>
      <c r="D189" s="291" t="s">
        <v>394</v>
      </c>
      <c r="E189" s="291"/>
      <c r="F189" s="291"/>
      <c r="G189" s="291"/>
      <c r="H189" s="291"/>
      <c r="I189" s="291"/>
      <c r="J189" s="291"/>
      <c r="K189" s="78"/>
    </row>
    <row r="190" spans="1:28" x14ac:dyDescent="0.25">
      <c r="B190" s="5"/>
      <c r="C190" s="169"/>
      <c r="D190" s="292" t="s">
        <v>395</v>
      </c>
      <c r="E190" s="292"/>
      <c r="F190" s="292"/>
      <c r="G190" s="292"/>
      <c r="H190" s="292"/>
      <c r="I190" s="292"/>
      <c r="J190" s="292"/>
      <c r="K190" s="78"/>
    </row>
    <row r="191" spans="1:28" x14ac:dyDescent="0.25">
      <c r="B191" s="5"/>
      <c r="C191" s="169"/>
      <c r="D191" s="65"/>
      <c r="E191" s="65"/>
      <c r="F191" s="65"/>
      <c r="G191" s="167"/>
      <c r="H191" s="167"/>
      <c r="I191" s="167"/>
      <c r="J191" s="167"/>
      <c r="K191" s="78"/>
    </row>
    <row r="192" spans="1:28" ht="28.05" customHeight="1" x14ac:dyDescent="0.25">
      <c r="B192" s="5"/>
      <c r="C192" s="169"/>
      <c r="D192" s="293" t="s">
        <v>396</v>
      </c>
      <c r="E192" s="293"/>
      <c r="F192" s="293"/>
      <c r="G192" s="293"/>
      <c r="H192" s="293"/>
      <c r="I192" s="293"/>
      <c r="J192" s="293"/>
      <c r="K192" s="78"/>
      <c r="M192" s="126" t="s">
        <v>360</v>
      </c>
    </row>
    <row r="193" spans="2:28" x14ac:dyDescent="0.25">
      <c r="B193" s="5"/>
      <c r="C193" s="111"/>
      <c r="D193" s="303"/>
      <c r="E193" s="303"/>
      <c r="F193" s="303"/>
      <c r="G193" s="303"/>
      <c r="H193" s="303"/>
      <c r="I193" s="303"/>
      <c r="J193" s="303"/>
      <c r="K193" s="78"/>
    </row>
    <row r="194" spans="2:28" x14ac:dyDescent="0.25">
      <c r="B194" s="5"/>
      <c r="C194" s="65"/>
      <c r="D194" s="65"/>
      <c r="E194" s="65"/>
      <c r="F194" s="65"/>
      <c r="G194" s="7"/>
      <c r="H194" s="7"/>
      <c r="I194" s="7"/>
      <c r="J194" s="7"/>
      <c r="K194" s="78"/>
      <c r="U194" s="120" t="s">
        <v>270</v>
      </c>
    </row>
    <row r="195" spans="2:28" ht="13.8" thickBot="1" x14ac:dyDescent="0.3">
      <c r="B195" s="5"/>
      <c r="C195" s="8" t="s">
        <v>38</v>
      </c>
      <c r="D195" s="8">
        <v>2015</v>
      </c>
      <c r="E195" s="8">
        <v>2016</v>
      </c>
      <c r="F195" s="8">
        <v>2017</v>
      </c>
      <c r="G195" s="8">
        <v>2018</v>
      </c>
      <c r="H195" s="8">
        <v>2019</v>
      </c>
      <c r="I195" s="8">
        <v>2020</v>
      </c>
      <c r="J195" s="8">
        <v>2021</v>
      </c>
      <c r="K195" s="78"/>
      <c r="U195" s="204"/>
      <c r="V195" s="204">
        <v>2015</v>
      </c>
      <c r="W195" s="204">
        <v>2016</v>
      </c>
      <c r="X195" s="204">
        <v>2017</v>
      </c>
      <c r="Y195" s="205">
        <v>2018</v>
      </c>
      <c r="Z195" s="205">
        <v>2019</v>
      </c>
      <c r="AA195" s="205">
        <v>2020</v>
      </c>
      <c r="AB195" s="205">
        <v>2021</v>
      </c>
    </row>
    <row r="196" spans="2:28" ht="13.8" thickBot="1" x14ac:dyDescent="0.3">
      <c r="B196" s="5"/>
      <c r="C196" s="7" t="s">
        <v>46</v>
      </c>
      <c r="D196" s="137">
        <v>0</v>
      </c>
      <c r="E196" s="137">
        <v>0</v>
      </c>
      <c r="F196" s="137">
        <v>0</v>
      </c>
      <c r="G196" s="137">
        <v>0</v>
      </c>
      <c r="H196" s="137">
        <v>0</v>
      </c>
      <c r="I196" s="137">
        <v>0</v>
      </c>
      <c r="J196" s="137">
        <v>0</v>
      </c>
      <c r="K196" s="78"/>
      <c r="U196" s="204">
        <v>10</v>
      </c>
      <c r="V196" s="206">
        <f t="shared" ref="V196:AB200" si="2">D196</f>
        <v>0</v>
      </c>
      <c r="W196" s="206">
        <f t="shared" si="2"/>
        <v>0</v>
      </c>
      <c r="X196" s="206">
        <f t="shared" si="2"/>
        <v>0</v>
      </c>
      <c r="Y196" s="206">
        <f t="shared" si="2"/>
        <v>0</v>
      </c>
      <c r="Z196" s="206">
        <f t="shared" si="2"/>
        <v>0</v>
      </c>
      <c r="AA196" s="206">
        <f t="shared" si="2"/>
        <v>0</v>
      </c>
      <c r="AB196" s="206">
        <f t="shared" si="2"/>
        <v>0</v>
      </c>
    </row>
    <row r="197" spans="2:28" ht="13.8" thickBot="1" x14ac:dyDescent="0.3">
      <c r="B197" s="5"/>
      <c r="C197" s="7" t="s">
        <v>47</v>
      </c>
      <c r="D197" s="137">
        <v>1.8934004165480866E-2</v>
      </c>
      <c r="E197" s="137">
        <v>2.4274687250465755E-2</v>
      </c>
      <c r="F197" s="137">
        <v>5.6300376685973598E-3</v>
      </c>
      <c r="G197" s="137">
        <v>8.7684336388999407E-4</v>
      </c>
      <c r="H197" s="137">
        <v>1.0705847607796631E-3</v>
      </c>
      <c r="I197" s="137">
        <v>1.3605442176870353E-3</v>
      </c>
      <c r="J197" s="137">
        <v>0</v>
      </c>
      <c r="K197" s="78"/>
      <c r="U197" s="204">
        <v>13</v>
      </c>
      <c r="V197" s="206">
        <f t="shared" si="2"/>
        <v>1.8934004165480866E-2</v>
      </c>
      <c r="W197" s="206">
        <f t="shared" si="2"/>
        <v>2.4274687250465755E-2</v>
      </c>
      <c r="X197" s="206">
        <f t="shared" si="2"/>
        <v>5.6300376685973598E-3</v>
      </c>
      <c r="Y197" s="206">
        <f t="shared" si="2"/>
        <v>8.7684336388999407E-4</v>
      </c>
      <c r="Z197" s="206">
        <f t="shared" si="2"/>
        <v>1.0705847607796631E-3</v>
      </c>
      <c r="AA197" s="206">
        <f t="shared" si="2"/>
        <v>1.3605442176870353E-3</v>
      </c>
      <c r="AB197" s="206">
        <f t="shared" si="2"/>
        <v>0</v>
      </c>
    </row>
    <row r="198" spans="2:28" ht="13.8" thickBot="1" x14ac:dyDescent="0.3">
      <c r="B198" s="5"/>
      <c r="C198" s="7" t="s">
        <v>48</v>
      </c>
      <c r="D198" s="137">
        <v>0.89319779650351527</v>
      </c>
      <c r="E198" s="137">
        <v>0.89811019430396599</v>
      </c>
      <c r="F198" s="137">
        <v>0.79140507918506209</v>
      </c>
      <c r="G198" s="137">
        <v>0.78306098047030681</v>
      </c>
      <c r="H198" s="137">
        <v>0.77104252805670404</v>
      </c>
      <c r="I198" s="137">
        <v>0.75621521335807051</v>
      </c>
      <c r="J198" s="137">
        <v>0.70276595946279741</v>
      </c>
      <c r="K198" s="78"/>
      <c r="U198" s="204">
        <v>14.5</v>
      </c>
      <c r="V198" s="206">
        <f t="shared" si="2"/>
        <v>0.89319779650351527</v>
      </c>
      <c r="W198" s="206">
        <f t="shared" si="2"/>
        <v>0.89811019430396599</v>
      </c>
      <c r="X198" s="206">
        <f t="shared" si="2"/>
        <v>0.79140507918506209</v>
      </c>
      <c r="Y198" s="206">
        <f t="shared" si="2"/>
        <v>0.78306098047030681</v>
      </c>
      <c r="Z198" s="206">
        <f t="shared" si="2"/>
        <v>0.77104252805670404</v>
      </c>
      <c r="AA198" s="206">
        <f t="shared" si="2"/>
        <v>0.75621521335807051</v>
      </c>
      <c r="AB198" s="206">
        <f t="shared" si="2"/>
        <v>0.70276595946279741</v>
      </c>
    </row>
    <row r="199" spans="2:28" ht="13.8" thickBot="1" x14ac:dyDescent="0.3">
      <c r="B199" s="5"/>
      <c r="C199" s="7" t="s">
        <v>49</v>
      </c>
      <c r="D199" s="137">
        <v>6.9150415213091385E-2</v>
      </c>
      <c r="E199" s="137">
        <v>7.7615118445568274E-2</v>
      </c>
      <c r="F199" s="137">
        <v>7.849649641540761E-2</v>
      </c>
      <c r="G199" s="137">
        <v>9.2427261857313675E-2</v>
      </c>
      <c r="H199" s="137">
        <v>0.10809214412285884</v>
      </c>
      <c r="I199" s="137">
        <v>0.10046382189239338</v>
      </c>
      <c r="J199" s="137">
        <v>0.11304893288731899</v>
      </c>
      <c r="K199" s="78"/>
      <c r="U199" s="204">
        <v>18</v>
      </c>
      <c r="V199" s="206">
        <f t="shared" si="2"/>
        <v>6.9150415213091385E-2</v>
      </c>
      <c r="W199" s="206">
        <f t="shared" si="2"/>
        <v>7.7615118445568274E-2</v>
      </c>
      <c r="X199" s="206">
        <f t="shared" si="2"/>
        <v>7.849649641540761E-2</v>
      </c>
      <c r="Y199" s="206">
        <f t="shared" si="2"/>
        <v>9.2427261857313675E-2</v>
      </c>
      <c r="Z199" s="206">
        <f t="shared" si="2"/>
        <v>0.10809214412285884</v>
      </c>
      <c r="AA199" s="206">
        <f t="shared" si="2"/>
        <v>0.10046382189239338</v>
      </c>
      <c r="AB199" s="206">
        <f t="shared" si="2"/>
        <v>0.11304893288731899</v>
      </c>
    </row>
    <row r="200" spans="2:28" ht="13.8" thickBot="1" x14ac:dyDescent="0.3">
      <c r="B200" s="86"/>
      <c r="C200" s="7" t="s">
        <v>330</v>
      </c>
      <c r="D200" s="137">
        <v>1.8717784117912511E-2</v>
      </c>
      <c r="E200" s="137">
        <v>0</v>
      </c>
      <c r="F200" s="137">
        <v>0.12446838673093279</v>
      </c>
      <c r="G200" s="137">
        <v>0.12363491430848939</v>
      </c>
      <c r="H200" s="137">
        <v>0.11979474305965739</v>
      </c>
      <c r="I200" s="137">
        <v>0.14196042053184915</v>
      </c>
      <c r="J200" s="137">
        <v>0.18418510764988363</v>
      </c>
      <c r="K200" s="6"/>
      <c r="U200" s="204">
        <v>18</v>
      </c>
      <c r="V200" s="206">
        <f t="shared" si="2"/>
        <v>1.8717784117912511E-2</v>
      </c>
      <c r="W200" s="206">
        <f t="shared" si="2"/>
        <v>0</v>
      </c>
      <c r="X200" s="206">
        <f t="shared" si="2"/>
        <v>0.12446838673093279</v>
      </c>
      <c r="Y200" s="206">
        <f t="shared" si="2"/>
        <v>0.12363491430848939</v>
      </c>
      <c r="Z200" s="206">
        <f t="shared" si="2"/>
        <v>0.11979474305965739</v>
      </c>
      <c r="AA200" s="206">
        <f t="shared" si="2"/>
        <v>0.14196042053184915</v>
      </c>
      <c r="AB200" s="206">
        <f t="shared" si="2"/>
        <v>0.18418510764988363</v>
      </c>
    </row>
    <row r="201" spans="2:28" ht="13.8" thickBot="1" x14ac:dyDescent="0.3">
      <c r="B201" s="87"/>
      <c r="C201" s="88"/>
      <c r="D201" s="88"/>
      <c r="E201" s="109"/>
      <c r="F201" s="109"/>
      <c r="G201" s="109"/>
      <c r="H201" s="109"/>
      <c r="I201" s="109"/>
      <c r="J201" s="109"/>
      <c r="K201" s="11"/>
      <c r="U201" s="204" t="s">
        <v>355</v>
      </c>
      <c r="V201" s="208">
        <f t="shared" ref="V201:AB201" si="3">SUMPRODUCT(V196:V200,$U$196:$U$200)</f>
        <v>14.779137691410291</v>
      </c>
      <c r="W201" s="208">
        <f t="shared" si="3"/>
        <v>14.73524088368379</v>
      </c>
      <c r="X201" s="208">
        <f t="shared" si="3"/>
        <v>15.201932034509293</v>
      </c>
      <c r="Y201" s="208">
        <f t="shared" si="3"/>
        <v>15.254902351534476</v>
      </c>
      <c r="Z201" s="208">
        <f t="shared" si="3"/>
        <v>15.295998227997636</v>
      </c>
      <c r="AA201" s="208">
        <f t="shared" si="3"/>
        <v>15.346444032158319</v>
      </c>
      <c r="AB201" s="208">
        <f t="shared" si="3"/>
        <v>15.540319141880211</v>
      </c>
    </row>
    <row r="202" spans="2:28" x14ac:dyDescent="0.25">
      <c r="B202" s="80"/>
      <c r="C202" s="80"/>
      <c r="D202" s="80"/>
      <c r="E202" s="80"/>
      <c r="F202" s="80"/>
      <c r="G202" s="80"/>
      <c r="H202" s="80"/>
      <c r="I202" s="80"/>
      <c r="J202" s="80"/>
      <c r="K202" s="80"/>
      <c r="M202" s="199"/>
      <c r="N202" s="199"/>
      <c r="O202" s="199"/>
      <c r="P202" s="199"/>
      <c r="Q202" s="199"/>
      <c r="R202" s="199"/>
      <c r="S202" s="199"/>
    </row>
    <row r="203" spans="2:28" x14ac:dyDescent="0.25">
      <c r="B203" s="80"/>
      <c r="C203" s="80"/>
      <c r="D203" s="80"/>
      <c r="E203" s="80"/>
      <c r="F203" s="80"/>
      <c r="G203" s="1"/>
      <c r="H203" s="1"/>
      <c r="I203" s="1"/>
      <c r="J203" s="1"/>
      <c r="K203" s="80"/>
    </row>
    <row r="204" spans="2:28" x14ac:dyDescent="0.25">
      <c r="B204" s="80"/>
      <c r="C204" s="80"/>
      <c r="D204" s="80"/>
      <c r="E204" s="80"/>
      <c r="F204" s="80"/>
      <c r="G204" s="1"/>
      <c r="H204" s="1"/>
      <c r="I204" s="1"/>
      <c r="J204" s="1"/>
      <c r="K204" s="80"/>
    </row>
    <row r="205" spans="2:28" x14ac:dyDescent="0.25">
      <c r="B205" s="80"/>
      <c r="C205" s="80"/>
      <c r="D205" s="80"/>
      <c r="E205" s="80"/>
      <c r="F205" s="80"/>
      <c r="G205" s="1"/>
      <c r="H205" s="1"/>
      <c r="I205" s="1"/>
      <c r="J205" s="1"/>
      <c r="K205" s="80"/>
    </row>
    <row r="206" spans="2:28" x14ac:dyDescent="0.25">
      <c r="B206" s="80"/>
      <c r="C206" s="80"/>
      <c r="D206" s="80"/>
      <c r="E206" s="80"/>
      <c r="F206" s="80"/>
      <c r="G206" s="1"/>
      <c r="H206" s="1"/>
      <c r="I206" s="1"/>
      <c r="J206" s="1"/>
      <c r="K206" s="80"/>
    </row>
    <row r="207" spans="2:28" x14ac:dyDescent="0.25">
      <c r="B207" s="80"/>
      <c r="C207" s="80"/>
      <c r="D207" s="80"/>
      <c r="E207" s="80"/>
      <c r="F207" s="80"/>
      <c r="G207" s="1"/>
      <c r="H207" s="1"/>
      <c r="I207" s="1"/>
      <c r="J207" s="1"/>
      <c r="K207" s="80"/>
    </row>
    <row r="208" spans="2:28" x14ac:dyDescent="0.25">
      <c r="B208" s="80"/>
      <c r="C208" s="80"/>
      <c r="D208" s="80"/>
      <c r="E208" s="80"/>
      <c r="F208" s="80"/>
      <c r="G208" s="1"/>
      <c r="H208" s="1"/>
      <c r="I208" s="1"/>
      <c r="J208" s="1"/>
      <c r="K208" s="80"/>
    </row>
    <row r="209" spans="2:11" x14ac:dyDescent="0.25">
      <c r="B209" s="80"/>
      <c r="C209" s="80"/>
      <c r="D209" s="80"/>
      <c r="E209" s="80"/>
      <c r="F209" s="80"/>
      <c r="G209" s="1"/>
      <c r="H209" s="1"/>
      <c r="I209" s="1"/>
      <c r="J209" s="1"/>
      <c r="K209" s="80"/>
    </row>
    <row r="210" spans="2:11" x14ac:dyDescent="0.25">
      <c r="B210" s="80"/>
      <c r="C210" s="80"/>
      <c r="D210" s="80"/>
      <c r="E210" s="80"/>
      <c r="F210" s="80"/>
      <c r="G210" s="1"/>
      <c r="H210" s="1"/>
      <c r="I210" s="1"/>
      <c r="J210" s="1"/>
      <c r="K210" s="80"/>
    </row>
    <row r="211" spans="2:11" x14ac:dyDescent="0.25">
      <c r="B211" s="80"/>
      <c r="C211" s="80"/>
      <c r="D211" s="80"/>
      <c r="E211" s="80"/>
      <c r="F211" s="80"/>
      <c r="G211" s="80"/>
      <c r="H211" s="80"/>
      <c r="I211" s="80"/>
      <c r="J211" s="80"/>
      <c r="K211" s="80"/>
    </row>
    <row r="212" spans="2:11" x14ac:dyDescent="0.25">
      <c r="B212" s="80"/>
      <c r="C212" s="80"/>
      <c r="D212" s="80"/>
      <c r="E212" s="80"/>
      <c r="F212" s="80"/>
      <c r="G212" s="80"/>
      <c r="H212" s="80"/>
      <c r="I212" s="80"/>
      <c r="J212" s="80"/>
      <c r="K212" s="80"/>
    </row>
    <row r="213" spans="2:11" x14ac:dyDescent="0.25">
      <c r="B213" s="80"/>
      <c r="C213" s="80"/>
      <c r="D213" s="80"/>
      <c r="E213" s="80"/>
      <c r="F213" s="80"/>
      <c r="G213" s="80"/>
      <c r="H213" s="80"/>
      <c r="I213" s="80"/>
      <c r="J213" s="80"/>
      <c r="K213" s="80"/>
    </row>
    <row r="214" spans="2:11" x14ac:dyDescent="0.25">
      <c r="B214" s="80"/>
      <c r="C214" s="80"/>
      <c r="D214" s="80"/>
      <c r="E214" s="80"/>
      <c r="F214" s="80"/>
      <c r="G214" s="80"/>
      <c r="H214" s="80"/>
      <c r="I214" s="80"/>
      <c r="J214" s="80"/>
      <c r="K214" s="80"/>
    </row>
    <row r="215" spans="2:11" x14ac:dyDescent="0.25">
      <c r="B215" s="80"/>
      <c r="C215" s="80"/>
      <c r="D215" s="80"/>
      <c r="E215" s="80"/>
      <c r="F215" s="80"/>
      <c r="G215" s="80"/>
      <c r="H215" s="80"/>
      <c r="I215" s="80"/>
      <c r="J215" s="80"/>
      <c r="K215" s="80"/>
    </row>
    <row r="216" spans="2:11" x14ac:dyDescent="0.25">
      <c r="B216" s="80"/>
      <c r="C216" s="80"/>
      <c r="D216" s="80"/>
      <c r="E216" s="80"/>
      <c r="F216" s="80"/>
      <c r="G216" s="80"/>
      <c r="H216" s="80"/>
      <c r="I216" s="80"/>
      <c r="J216" s="80"/>
      <c r="K216" s="80"/>
    </row>
    <row r="217" spans="2:11" x14ac:dyDescent="0.25">
      <c r="B217" s="80"/>
      <c r="C217" s="80"/>
      <c r="D217" s="80"/>
      <c r="E217" s="80"/>
      <c r="F217" s="80"/>
      <c r="G217" s="80"/>
      <c r="H217" s="80"/>
      <c r="I217" s="80"/>
      <c r="J217" s="80"/>
      <c r="K217" s="80"/>
    </row>
    <row r="218" spans="2:11" x14ac:dyDescent="0.25">
      <c r="B218" s="80"/>
      <c r="C218" s="80"/>
      <c r="D218" s="80"/>
      <c r="E218" s="80"/>
      <c r="F218" s="80"/>
      <c r="G218" s="80"/>
      <c r="H218" s="80"/>
      <c r="I218" s="80"/>
      <c r="J218" s="80"/>
      <c r="K218" s="80"/>
    </row>
    <row r="219" spans="2:11" x14ac:dyDescent="0.25">
      <c r="B219" s="80"/>
      <c r="C219" s="80"/>
      <c r="D219" s="80"/>
      <c r="E219" s="80"/>
      <c r="F219" s="80"/>
      <c r="G219" s="80"/>
      <c r="H219" s="80"/>
      <c r="I219" s="80"/>
      <c r="J219" s="80"/>
      <c r="K219" s="80"/>
    </row>
    <row r="220" spans="2:11" x14ac:dyDescent="0.25">
      <c r="B220" s="80"/>
      <c r="C220" s="80"/>
      <c r="D220" s="80"/>
      <c r="E220" s="80"/>
      <c r="F220" s="80"/>
      <c r="G220" s="80"/>
      <c r="H220" s="80"/>
      <c r="I220" s="80"/>
      <c r="J220" s="80"/>
      <c r="K220" s="80"/>
    </row>
    <row r="221" spans="2:11" x14ac:dyDescent="0.25">
      <c r="B221" s="80"/>
      <c r="C221" s="80"/>
      <c r="D221" s="80"/>
      <c r="E221" s="80"/>
      <c r="F221" s="80"/>
      <c r="G221" s="80"/>
      <c r="H221" s="80"/>
      <c r="I221" s="80"/>
      <c r="J221" s="80"/>
      <c r="K221" s="80"/>
    </row>
    <row r="222" spans="2:11" x14ac:dyDescent="0.25">
      <c r="B222" s="80"/>
      <c r="C222" s="80"/>
      <c r="D222" s="80"/>
      <c r="E222" s="80"/>
      <c r="F222" s="80"/>
      <c r="G222" s="80"/>
      <c r="H222" s="80"/>
      <c r="I222" s="80"/>
      <c r="J222" s="80"/>
      <c r="K222" s="80"/>
    </row>
    <row r="223" spans="2:11" x14ac:dyDescent="0.25">
      <c r="B223" s="80"/>
      <c r="C223" s="80"/>
      <c r="D223" s="80"/>
      <c r="E223" s="80"/>
      <c r="F223" s="80"/>
      <c r="G223" s="80"/>
      <c r="H223" s="80"/>
      <c r="I223" s="80"/>
      <c r="J223" s="80"/>
      <c r="K223" s="80"/>
    </row>
    <row r="224" spans="2:11" x14ac:dyDescent="0.25">
      <c r="B224" s="80"/>
      <c r="C224" s="80"/>
      <c r="D224" s="80"/>
      <c r="E224" s="80"/>
      <c r="F224" s="80"/>
      <c r="G224" s="80"/>
      <c r="H224" s="80"/>
      <c r="I224" s="80"/>
      <c r="J224" s="80"/>
      <c r="K224" s="80"/>
    </row>
    <row r="225" spans="2:11" x14ac:dyDescent="0.25">
      <c r="B225" s="80"/>
      <c r="C225" s="80"/>
      <c r="D225" s="80"/>
      <c r="E225" s="80"/>
      <c r="F225" s="80"/>
      <c r="G225" s="80"/>
      <c r="H225" s="80"/>
      <c r="I225" s="80"/>
      <c r="J225" s="80"/>
      <c r="K225" s="80"/>
    </row>
    <row r="226" spans="2:11" x14ac:dyDescent="0.25">
      <c r="B226" s="80"/>
      <c r="C226" s="80"/>
      <c r="D226" s="80"/>
      <c r="E226" s="80"/>
      <c r="F226" s="80"/>
      <c r="G226" s="80"/>
      <c r="H226" s="80"/>
      <c r="I226" s="80"/>
      <c r="J226" s="80"/>
      <c r="K226" s="80"/>
    </row>
    <row r="227" spans="2:11" x14ac:dyDescent="0.25">
      <c r="B227" s="80"/>
      <c r="C227" s="80"/>
      <c r="D227" s="80"/>
      <c r="E227" s="80"/>
      <c r="F227" s="80"/>
      <c r="G227" s="80"/>
      <c r="H227" s="80"/>
      <c r="I227" s="80"/>
      <c r="J227" s="80"/>
      <c r="K227" s="80"/>
    </row>
    <row r="228" spans="2:11" x14ac:dyDescent="0.25">
      <c r="B228" s="80"/>
      <c r="C228" s="80"/>
      <c r="D228" s="80"/>
      <c r="E228" s="80"/>
      <c r="F228" s="80"/>
      <c r="G228" s="80"/>
      <c r="H228" s="80"/>
      <c r="I228" s="80"/>
      <c r="J228" s="80"/>
      <c r="K228" s="80"/>
    </row>
    <row r="229" spans="2:11" x14ac:dyDescent="0.25">
      <c r="B229" s="80"/>
      <c r="C229" s="80"/>
      <c r="D229" s="80"/>
      <c r="E229" s="80"/>
      <c r="F229" s="80"/>
      <c r="G229" s="80"/>
      <c r="H229" s="80"/>
      <c r="I229" s="80"/>
      <c r="J229" s="80"/>
      <c r="K229" s="80"/>
    </row>
    <row r="230" spans="2:11" x14ac:dyDescent="0.25">
      <c r="B230" s="80"/>
      <c r="C230" s="80"/>
      <c r="D230" s="80"/>
      <c r="E230" s="80"/>
      <c r="F230" s="80"/>
      <c r="G230" s="80"/>
      <c r="H230" s="80"/>
      <c r="I230" s="80"/>
      <c r="J230" s="80"/>
      <c r="K230" s="80"/>
    </row>
    <row r="231" spans="2:11" x14ac:dyDescent="0.25">
      <c r="B231" s="80"/>
      <c r="C231" s="80"/>
      <c r="D231" s="80"/>
      <c r="E231" s="80"/>
      <c r="F231" s="80"/>
      <c r="G231" s="80"/>
      <c r="H231" s="80"/>
      <c r="I231" s="80"/>
      <c r="J231" s="80"/>
      <c r="K231" s="80"/>
    </row>
    <row r="232" spans="2:11" x14ac:dyDescent="0.25">
      <c r="B232" s="80"/>
      <c r="C232" s="80"/>
      <c r="D232" s="80"/>
      <c r="E232" s="80"/>
      <c r="F232" s="80"/>
      <c r="G232" s="80"/>
      <c r="H232" s="80"/>
      <c r="I232" s="80"/>
      <c r="J232" s="80"/>
      <c r="K232" s="80"/>
    </row>
    <row r="233" spans="2:11" x14ac:dyDescent="0.25">
      <c r="B233" s="80"/>
      <c r="C233" s="80"/>
      <c r="D233" s="80"/>
      <c r="E233" s="80"/>
      <c r="F233" s="80"/>
      <c r="G233" s="80"/>
      <c r="H233" s="80"/>
      <c r="I233" s="80"/>
      <c r="J233" s="80"/>
      <c r="K233" s="80"/>
    </row>
    <row r="234" spans="2:11" x14ac:dyDescent="0.25">
      <c r="B234" s="80"/>
      <c r="C234" s="80"/>
      <c r="D234" s="80"/>
      <c r="E234" s="80"/>
      <c r="F234" s="80"/>
      <c r="G234" s="80"/>
      <c r="H234" s="80"/>
      <c r="I234" s="80"/>
      <c r="J234" s="80"/>
      <c r="K234" s="80"/>
    </row>
    <row r="235" spans="2:11" x14ac:dyDescent="0.25">
      <c r="B235" s="80"/>
      <c r="C235" s="80"/>
      <c r="D235" s="80"/>
      <c r="E235" s="80"/>
      <c r="F235" s="80"/>
      <c r="G235" s="80"/>
      <c r="H235" s="80"/>
      <c r="I235" s="80"/>
      <c r="J235" s="80"/>
      <c r="K235" s="80"/>
    </row>
    <row r="236" spans="2:11" x14ac:dyDescent="0.25">
      <c r="B236" s="80"/>
      <c r="C236" s="80"/>
      <c r="D236" s="80"/>
      <c r="E236" s="80"/>
      <c r="F236" s="80"/>
      <c r="G236" s="80"/>
      <c r="H236" s="80"/>
      <c r="I236" s="80"/>
      <c r="J236" s="80"/>
      <c r="K236" s="80"/>
    </row>
    <row r="237" spans="2:11" x14ac:dyDescent="0.25">
      <c r="B237" s="80"/>
      <c r="C237" s="80"/>
      <c r="D237" s="80"/>
      <c r="E237" s="80"/>
      <c r="F237" s="80"/>
      <c r="G237" s="80"/>
      <c r="H237" s="80"/>
      <c r="I237" s="80"/>
      <c r="J237" s="80"/>
      <c r="K237" s="80"/>
    </row>
    <row r="238" spans="2:11" x14ac:dyDescent="0.25">
      <c r="B238" s="80"/>
      <c r="C238" s="80"/>
      <c r="D238" s="80"/>
      <c r="E238" s="80"/>
      <c r="F238" s="80"/>
      <c r="G238" s="80"/>
      <c r="H238" s="80"/>
      <c r="I238" s="80"/>
      <c r="J238" s="80"/>
      <c r="K238" s="80"/>
    </row>
    <row r="239" spans="2:11" x14ac:dyDescent="0.25">
      <c r="B239" s="80"/>
      <c r="C239" s="80"/>
      <c r="D239" s="80"/>
      <c r="E239" s="80"/>
      <c r="F239" s="80"/>
      <c r="G239" s="80"/>
      <c r="H239" s="80"/>
      <c r="I239" s="80"/>
      <c r="J239" s="80"/>
      <c r="K239" s="80"/>
    </row>
    <row r="240" spans="2:11" x14ac:dyDescent="0.25">
      <c r="B240" s="80"/>
      <c r="C240" s="80"/>
      <c r="D240" s="80"/>
      <c r="E240" s="80"/>
      <c r="F240" s="80"/>
      <c r="G240" s="80"/>
      <c r="H240" s="80"/>
      <c r="I240" s="80"/>
      <c r="J240" s="80"/>
      <c r="K240" s="80"/>
    </row>
    <row r="241" spans="2:11" x14ac:dyDescent="0.25">
      <c r="B241" s="80"/>
      <c r="C241" s="80"/>
      <c r="D241" s="80"/>
      <c r="E241" s="80"/>
      <c r="F241" s="80"/>
      <c r="G241" s="80"/>
      <c r="H241" s="80"/>
      <c r="I241" s="80"/>
      <c r="J241" s="80"/>
      <c r="K241" s="80"/>
    </row>
    <row r="242" spans="2:11" x14ac:dyDescent="0.25">
      <c r="B242" s="80"/>
      <c r="C242" s="80"/>
      <c r="D242" s="80"/>
      <c r="E242" s="80"/>
      <c r="F242" s="80"/>
      <c r="G242" s="80"/>
      <c r="H242" s="80"/>
      <c r="I242" s="80"/>
      <c r="J242" s="80"/>
      <c r="K242" s="80"/>
    </row>
    <row r="243" spans="2:11" x14ac:dyDescent="0.25">
      <c r="B243" s="80"/>
      <c r="C243" s="80"/>
      <c r="D243" s="80"/>
      <c r="E243" s="80"/>
      <c r="F243" s="80"/>
      <c r="G243" s="80"/>
      <c r="H243" s="80"/>
      <c r="I243" s="80"/>
      <c r="J243" s="80"/>
      <c r="K243" s="80"/>
    </row>
    <row r="244" spans="2:11" x14ac:dyDescent="0.25">
      <c r="B244" s="80"/>
      <c r="C244" s="80"/>
      <c r="D244" s="80"/>
      <c r="E244" s="80"/>
      <c r="F244" s="80"/>
      <c r="G244" s="80"/>
      <c r="H244" s="80"/>
      <c r="I244" s="80"/>
      <c r="J244" s="80"/>
      <c r="K244" s="80"/>
    </row>
  </sheetData>
  <mergeCells count="40">
    <mergeCell ref="C97:J97"/>
    <mergeCell ref="D192:J192"/>
    <mergeCell ref="E104:J104"/>
    <mergeCell ref="E118:J118"/>
    <mergeCell ref="E119:J119"/>
    <mergeCell ref="E121:J121"/>
    <mergeCell ref="D138:J138"/>
    <mergeCell ref="D139:J139"/>
    <mergeCell ref="D141:J141"/>
    <mergeCell ref="D143:J143"/>
    <mergeCell ref="D156:J156"/>
    <mergeCell ref="D157:J157"/>
    <mergeCell ref="D159:J159"/>
    <mergeCell ref="D172:J172"/>
    <mergeCell ref="D3:I3"/>
    <mergeCell ref="D4:I4"/>
    <mergeCell ref="D6:I6"/>
    <mergeCell ref="E15:J15"/>
    <mergeCell ref="E16:J16"/>
    <mergeCell ref="E18:J18"/>
    <mergeCell ref="E31:J31"/>
    <mergeCell ref="E32:J32"/>
    <mergeCell ref="E34:J34"/>
    <mergeCell ref="E47:J47"/>
    <mergeCell ref="D193:J193"/>
    <mergeCell ref="E48:J48"/>
    <mergeCell ref="E50:J50"/>
    <mergeCell ref="E63:J63"/>
    <mergeCell ref="E64:J64"/>
    <mergeCell ref="D174:J174"/>
    <mergeCell ref="D171:J171"/>
    <mergeCell ref="E66:J66"/>
    <mergeCell ref="E85:J85"/>
    <mergeCell ref="E83:J83"/>
    <mergeCell ref="E82:J82"/>
    <mergeCell ref="E101:J101"/>
    <mergeCell ref="E102:J102"/>
    <mergeCell ref="D176:J176"/>
    <mergeCell ref="D189:J189"/>
    <mergeCell ref="D190:J190"/>
  </mergeCells>
  <hyperlinks>
    <hyperlink ref="C1" location="TOC!A1" display="Back to Table of Contents"/>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sheetPr>
  <dimension ref="A1:Y197"/>
  <sheetViews>
    <sheetView showGridLines="0" workbookViewId="0"/>
  </sheetViews>
  <sheetFormatPr defaultColWidth="9.19921875" defaultRowHeight="13.2" x14ac:dyDescent="0.25"/>
  <cols>
    <col min="1" max="1" width="9.19921875" style="80" customWidth="1"/>
    <col min="2" max="2" width="9.19921875" style="120"/>
    <col min="3" max="4" width="18.59765625" style="120" customWidth="1"/>
    <col min="5" max="10" width="11.59765625" style="120" customWidth="1"/>
    <col min="11" max="11" width="9.19921875" style="120"/>
    <col min="12" max="17" width="9.19921875" style="80"/>
    <col min="18" max="20" width="9.19921875" style="1"/>
    <col min="21" max="16384" width="9.19921875" style="120"/>
  </cols>
  <sheetData>
    <row r="1" spans="2:11" ht="13.8" thickBot="1" x14ac:dyDescent="0.3">
      <c r="B1" s="80"/>
      <c r="C1" s="197" t="s">
        <v>241</v>
      </c>
      <c r="D1" s="80"/>
      <c r="E1" s="80"/>
      <c r="F1" s="80"/>
      <c r="G1" s="80"/>
      <c r="H1" s="80"/>
      <c r="I1" s="80"/>
      <c r="J1" s="80"/>
      <c r="K1" s="80"/>
    </row>
    <row r="2" spans="2:11" x14ac:dyDescent="0.25">
      <c r="B2" s="2"/>
      <c r="C2" s="63"/>
      <c r="D2" s="63"/>
      <c r="E2" s="63"/>
      <c r="F2" s="63"/>
      <c r="G2" s="63"/>
      <c r="H2" s="63"/>
      <c r="I2" s="63"/>
      <c r="J2" s="4"/>
      <c r="K2" s="80"/>
    </row>
    <row r="3" spans="2:11" ht="13.8" x14ac:dyDescent="0.25">
      <c r="B3" s="5"/>
      <c r="C3" s="131"/>
      <c r="D3" s="291" t="s">
        <v>281</v>
      </c>
      <c r="E3" s="291"/>
      <c r="F3" s="291"/>
      <c r="G3" s="291"/>
      <c r="H3" s="291"/>
      <c r="I3" s="291"/>
      <c r="J3" s="6"/>
      <c r="K3" s="80"/>
    </row>
    <row r="4" spans="2:11" x14ac:dyDescent="0.25">
      <c r="B4" s="5"/>
      <c r="C4" s="131"/>
      <c r="D4" s="292" t="s">
        <v>175</v>
      </c>
      <c r="E4" s="292"/>
      <c r="F4" s="292"/>
      <c r="G4" s="292"/>
      <c r="H4" s="292"/>
      <c r="I4" s="292"/>
      <c r="J4" s="6"/>
      <c r="K4" s="80"/>
    </row>
    <row r="5" spans="2:11" x14ac:dyDescent="0.25">
      <c r="B5" s="5"/>
      <c r="C5" s="131"/>
      <c r="D5" s="167"/>
      <c r="E5" s="167"/>
      <c r="F5" s="167"/>
      <c r="G5" s="167"/>
      <c r="H5" s="167"/>
      <c r="I5" s="167"/>
      <c r="J5" s="6"/>
      <c r="K5" s="80"/>
    </row>
    <row r="6" spans="2:11" ht="27" customHeight="1" x14ac:dyDescent="0.25">
      <c r="B6" s="5"/>
      <c r="C6" s="131"/>
      <c r="D6" s="293" t="s">
        <v>191</v>
      </c>
      <c r="E6" s="293"/>
      <c r="F6" s="293"/>
      <c r="G6" s="293"/>
      <c r="H6" s="293"/>
      <c r="I6" s="293"/>
      <c r="J6" s="6"/>
      <c r="K6" s="80"/>
    </row>
    <row r="7" spans="2:11" x14ac:dyDescent="0.25">
      <c r="B7" s="5"/>
      <c r="C7" s="111"/>
      <c r="D7" s="111"/>
      <c r="E7" s="111"/>
      <c r="F7" s="111"/>
      <c r="G7" s="111"/>
      <c r="H7" s="111"/>
      <c r="I7" s="111"/>
      <c r="J7" s="6"/>
      <c r="K7" s="80"/>
    </row>
    <row r="8" spans="2:11" x14ac:dyDescent="0.25">
      <c r="B8" s="5"/>
      <c r="C8" s="7"/>
      <c r="D8" s="7"/>
      <c r="E8" s="7"/>
      <c r="F8" s="7"/>
      <c r="G8" s="7"/>
      <c r="H8" s="7"/>
      <c r="I8" s="7"/>
      <c r="J8" s="6"/>
      <c r="K8" s="80"/>
    </row>
    <row r="9" spans="2:11" ht="13.8" thickBot="1" x14ac:dyDescent="0.3">
      <c r="B9" s="5"/>
      <c r="C9" s="8" t="s">
        <v>36</v>
      </c>
      <c r="D9" s="8">
        <v>2016</v>
      </c>
      <c r="E9" s="8">
        <v>2017</v>
      </c>
      <c r="F9" s="8">
        <v>2018</v>
      </c>
      <c r="G9" s="8">
        <v>2019</v>
      </c>
      <c r="H9" s="8">
        <v>2020</v>
      </c>
      <c r="I9" s="8">
        <v>2021</v>
      </c>
      <c r="J9" s="6"/>
      <c r="K9" s="80"/>
    </row>
    <row r="10" spans="2:11" ht="13.8" thickBot="1" x14ac:dyDescent="0.3">
      <c r="B10" s="5"/>
      <c r="C10" s="7" t="s">
        <v>66</v>
      </c>
      <c r="D10" s="114">
        <v>163.27840622571441</v>
      </c>
      <c r="E10" s="114">
        <v>189.44790432932834</v>
      </c>
      <c r="F10" s="114">
        <v>219.60012506508437</v>
      </c>
      <c r="G10" s="114">
        <v>249.50473702408382</v>
      </c>
      <c r="H10" s="114">
        <v>284.80838869681105</v>
      </c>
      <c r="I10" s="114">
        <v>319.52667086879069</v>
      </c>
      <c r="J10" s="6"/>
      <c r="K10" s="80"/>
    </row>
    <row r="11" spans="2:11" ht="13.8" thickBot="1" x14ac:dyDescent="0.3">
      <c r="B11" s="5"/>
      <c r="C11" s="7" t="s">
        <v>165</v>
      </c>
      <c r="D11" s="114">
        <v>149.58424358277776</v>
      </c>
      <c r="E11" s="114">
        <v>156.83567516996462</v>
      </c>
      <c r="F11" s="114">
        <v>164.44136090403839</v>
      </c>
      <c r="G11" s="114">
        <v>172.14840737725459</v>
      </c>
      <c r="H11" s="114">
        <v>179.91632876772258</v>
      </c>
      <c r="I11" s="114">
        <v>187.91474487170177</v>
      </c>
      <c r="J11" s="6"/>
      <c r="K11" s="80"/>
    </row>
    <row r="12" spans="2:11" ht="13.8" thickBot="1" x14ac:dyDescent="0.3">
      <c r="B12" s="9"/>
      <c r="C12" s="10"/>
      <c r="D12" s="10"/>
      <c r="E12" s="10"/>
      <c r="F12" s="10"/>
      <c r="G12" s="10"/>
      <c r="H12" s="10"/>
      <c r="I12" s="10"/>
      <c r="J12" s="11"/>
      <c r="K12" s="80"/>
    </row>
    <row r="13" spans="2:11" ht="13.8" thickBot="1" x14ac:dyDescent="0.3">
      <c r="B13" s="80"/>
      <c r="C13" s="36"/>
      <c r="D13" s="80"/>
      <c r="E13" s="80"/>
      <c r="F13" s="80"/>
      <c r="G13" s="80"/>
      <c r="H13" s="80"/>
      <c r="I13" s="80"/>
      <c r="J13" s="80"/>
      <c r="K13" s="80"/>
    </row>
    <row r="14" spans="2:11" x14ac:dyDescent="0.25">
      <c r="B14" s="2"/>
      <c r="C14" s="63"/>
      <c r="D14" s="63"/>
      <c r="E14" s="63"/>
      <c r="F14" s="63"/>
      <c r="G14" s="63"/>
      <c r="H14" s="63"/>
      <c r="I14" s="63"/>
      <c r="J14" s="63"/>
      <c r="K14" s="4"/>
    </row>
    <row r="15" spans="2:11" ht="28.5" customHeight="1" x14ac:dyDescent="0.25">
      <c r="B15" s="5"/>
      <c r="C15" s="131"/>
      <c r="D15" s="161"/>
      <c r="E15" s="304" t="s">
        <v>312</v>
      </c>
      <c r="F15" s="304"/>
      <c r="G15" s="304"/>
      <c r="H15" s="304"/>
      <c r="I15" s="304"/>
      <c r="J15" s="304"/>
      <c r="K15" s="6"/>
    </row>
    <row r="16" spans="2:11" x14ac:dyDescent="0.25">
      <c r="B16" s="5"/>
      <c r="C16" s="131"/>
      <c r="D16" s="162"/>
      <c r="E16" s="292" t="s">
        <v>175</v>
      </c>
      <c r="F16" s="292"/>
      <c r="G16" s="292"/>
      <c r="H16" s="292"/>
      <c r="I16" s="292"/>
      <c r="J16" s="292"/>
      <c r="K16" s="6"/>
    </row>
    <row r="17" spans="2:11" x14ac:dyDescent="0.25">
      <c r="B17" s="5"/>
      <c r="C17" s="131"/>
      <c r="D17" s="167"/>
      <c r="E17" s="167"/>
      <c r="F17" s="167"/>
      <c r="G17" s="167"/>
      <c r="H17" s="167"/>
      <c r="I17" s="167"/>
      <c r="J17" s="7"/>
      <c r="K17" s="6"/>
    </row>
    <row r="18" spans="2:11" ht="27.75" customHeight="1" x14ac:dyDescent="0.25">
      <c r="B18" s="5"/>
      <c r="C18" s="131"/>
      <c r="D18" s="111"/>
      <c r="E18" s="293" t="s">
        <v>185</v>
      </c>
      <c r="F18" s="293"/>
      <c r="G18" s="293"/>
      <c r="H18" s="293"/>
      <c r="I18" s="293"/>
      <c r="J18" s="293"/>
      <c r="K18" s="6"/>
    </row>
    <row r="19" spans="2:11" x14ac:dyDescent="0.25">
      <c r="B19" s="5"/>
      <c r="C19" s="111"/>
      <c r="D19" s="111"/>
      <c r="E19" s="111"/>
      <c r="F19" s="111"/>
      <c r="G19" s="111"/>
      <c r="H19" s="111"/>
      <c r="I19" s="111"/>
      <c r="J19" s="83"/>
      <c r="K19" s="6"/>
    </row>
    <row r="20" spans="2:11" x14ac:dyDescent="0.25">
      <c r="B20" s="5"/>
      <c r="C20" s="7"/>
      <c r="D20" s="7"/>
      <c r="E20" s="7"/>
      <c r="F20" s="7"/>
      <c r="G20" s="7"/>
      <c r="H20" s="7"/>
      <c r="I20" s="7"/>
      <c r="J20" s="7"/>
      <c r="K20" s="6"/>
    </row>
    <row r="21" spans="2:11" ht="13.8" thickBot="1" x14ac:dyDescent="0.3">
      <c r="B21" s="5"/>
      <c r="C21" s="8" t="s">
        <v>11</v>
      </c>
      <c r="D21" s="8" t="s">
        <v>57</v>
      </c>
      <c r="E21" s="8">
        <v>2016</v>
      </c>
      <c r="F21" s="8">
        <v>2017</v>
      </c>
      <c r="G21" s="8">
        <v>2018</v>
      </c>
      <c r="H21" s="8">
        <v>2019</v>
      </c>
      <c r="I21" s="8">
        <v>2020</v>
      </c>
      <c r="J21" s="8">
        <v>2021</v>
      </c>
      <c r="K21" s="6"/>
    </row>
    <row r="22" spans="2:11" ht="13.8" thickBot="1" x14ac:dyDescent="0.3">
      <c r="B22" s="5"/>
      <c r="C22" s="7" t="s">
        <v>12</v>
      </c>
      <c r="D22" s="7" t="s">
        <v>16</v>
      </c>
      <c r="E22" s="114">
        <v>4.9414474867408913</v>
      </c>
      <c r="F22" s="114">
        <v>5.7494297060431778</v>
      </c>
      <c r="G22" s="114">
        <v>6.6752333965410484</v>
      </c>
      <c r="H22" s="114">
        <v>7.5918357667817302</v>
      </c>
      <c r="I22" s="114">
        <v>8.6744344271547931</v>
      </c>
      <c r="J22" s="114">
        <v>9.7322632522514514</v>
      </c>
      <c r="K22" s="6"/>
    </row>
    <row r="23" spans="2:11" ht="13.8" thickBot="1" x14ac:dyDescent="0.3">
      <c r="B23" s="5"/>
      <c r="C23" s="7" t="s">
        <v>12</v>
      </c>
      <c r="D23" s="7" t="s">
        <v>15</v>
      </c>
      <c r="E23" s="114">
        <v>131.87434281473637</v>
      </c>
      <c r="F23" s="114">
        <v>152.0746637927374</v>
      </c>
      <c r="G23" s="114">
        <v>175.40041584327349</v>
      </c>
      <c r="H23" s="114">
        <v>198.4745067322547</v>
      </c>
      <c r="I23" s="114">
        <v>226.05725607746871</v>
      </c>
      <c r="J23" s="114">
        <v>252.87864207980459</v>
      </c>
      <c r="K23" s="6"/>
    </row>
    <row r="24" spans="2:11" ht="13.8" thickBot="1" x14ac:dyDescent="0.3">
      <c r="B24" s="5"/>
      <c r="C24" s="7" t="s">
        <v>13</v>
      </c>
      <c r="D24" s="7" t="s">
        <v>16</v>
      </c>
      <c r="E24" s="114">
        <v>1.1354565377039392</v>
      </c>
      <c r="F24" s="114">
        <v>1.3356897782764454</v>
      </c>
      <c r="G24" s="114">
        <v>1.5627880282499949</v>
      </c>
      <c r="H24" s="114">
        <v>1.792300061424813</v>
      </c>
      <c r="I24" s="114">
        <v>2.0494061624396869</v>
      </c>
      <c r="J24" s="114">
        <v>2.3150874296790733</v>
      </c>
      <c r="K24" s="6"/>
    </row>
    <row r="25" spans="2:11" ht="13.8" thickBot="1" x14ac:dyDescent="0.3">
      <c r="B25" s="5"/>
      <c r="C25" s="7" t="s">
        <v>13</v>
      </c>
      <c r="D25" s="7" t="s">
        <v>15</v>
      </c>
      <c r="E25" s="114">
        <v>17.896223768333321</v>
      </c>
      <c r="F25" s="114">
        <v>21.494908597796968</v>
      </c>
      <c r="G25" s="114">
        <v>25.55481327299028</v>
      </c>
      <c r="H25" s="114">
        <v>29.667942771555346</v>
      </c>
      <c r="I25" s="114">
        <v>34.231955605832418</v>
      </c>
      <c r="J25" s="114">
        <v>38.971035095220401</v>
      </c>
      <c r="K25" s="6"/>
    </row>
    <row r="26" spans="2:11" ht="13.8" thickBot="1" x14ac:dyDescent="0.3">
      <c r="B26" s="5"/>
      <c r="C26" s="7" t="s">
        <v>14</v>
      </c>
      <c r="D26" s="7" t="s">
        <v>16</v>
      </c>
      <c r="E26" s="114">
        <v>0.3172561498364001</v>
      </c>
      <c r="F26" s="114">
        <v>0.37407962136126044</v>
      </c>
      <c r="G26" s="114">
        <v>0.44065530365917449</v>
      </c>
      <c r="H26" s="114">
        <v>0.50572932194108333</v>
      </c>
      <c r="I26" s="114">
        <v>0.58142612553597139</v>
      </c>
      <c r="J26" s="114">
        <v>0.65732871092920353</v>
      </c>
      <c r="K26" s="6"/>
    </row>
    <row r="27" spans="2:11" ht="13.8" thickBot="1" x14ac:dyDescent="0.3">
      <c r="B27" s="5"/>
      <c r="C27" s="7" t="s">
        <v>14</v>
      </c>
      <c r="D27" s="7" t="s">
        <v>15</v>
      </c>
      <c r="E27" s="114">
        <v>7.1136794683634523</v>
      </c>
      <c r="F27" s="114">
        <v>8.4191328331130038</v>
      </c>
      <c r="G27" s="114">
        <v>9.9662192203704887</v>
      </c>
      <c r="H27" s="114">
        <v>11.472422370126148</v>
      </c>
      <c r="I27" s="114">
        <v>13.213910298379442</v>
      </c>
      <c r="J27" s="114">
        <v>14.972314300906087</v>
      </c>
      <c r="K27" s="6"/>
    </row>
    <row r="28" spans="2:11" ht="13.8" thickBot="1" x14ac:dyDescent="0.3">
      <c r="B28" s="9"/>
      <c r="C28" s="10"/>
      <c r="D28" s="10"/>
      <c r="E28" s="10"/>
      <c r="F28" s="10"/>
      <c r="G28" s="10"/>
      <c r="H28" s="10"/>
      <c r="I28" s="10"/>
      <c r="J28" s="10"/>
      <c r="K28" s="11"/>
    </row>
    <row r="29" spans="2:11" ht="13.8" thickBot="1" x14ac:dyDescent="0.3">
      <c r="B29" s="80"/>
      <c r="C29" s="80"/>
      <c r="D29" s="80"/>
      <c r="E29" s="80"/>
      <c r="F29" s="80"/>
      <c r="G29" s="80"/>
      <c r="H29" s="80"/>
      <c r="I29" s="80"/>
      <c r="J29" s="80"/>
      <c r="K29" s="80"/>
    </row>
    <row r="30" spans="2:11" x14ac:dyDescent="0.25">
      <c r="B30" s="2"/>
      <c r="C30" s="63"/>
      <c r="D30" s="63"/>
      <c r="E30" s="63"/>
      <c r="F30" s="63"/>
      <c r="G30" s="63"/>
      <c r="H30" s="63"/>
      <c r="I30" s="63"/>
      <c r="J30" s="63"/>
      <c r="K30" s="4"/>
    </row>
    <row r="31" spans="2:11" ht="31.5" customHeight="1" x14ac:dyDescent="0.25">
      <c r="B31" s="5"/>
      <c r="C31" s="131"/>
      <c r="D31" s="161"/>
      <c r="E31" s="304" t="s">
        <v>415</v>
      </c>
      <c r="F31" s="304"/>
      <c r="G31" s="304"/>
      <c r="H31" s="304"/>
      <c r="I31" s="304"/>
      <c r="J31" s="304"/>
      <c r="K31" s="6"/>
    </row>
    <row r="32" spans="2:11" x14ac:dyDescent="0.25">
      <c r="B32" s="5"/>
      <c r="C32" s="131"/>
      <c r="D32" s="162"/>
      <c r="E32" s="292" t="s">
        <v>55</v>
      </c>
      <c r="F32" s="292"/>
      <c r="G32" s="292"/>
      <c r="H32" s="292"/>
      <c r="I32" s="292"/>
      <c r="J32" s="292"/>
      <c r="K32" s="6"/>
    </row>
    <row r="33" spans="2:11" x14ac:dyDescent="0.25">
      <c r="B33" s="5"/>
      <c r="C33" s="131"/>
      <c r="D33" s="167"/>
      <c r="E33" s="167"/>
      <c r="F33" s="167"/>
      <c r="G33" s="167"/>
      <c r="H33" s="167"/>
      <c r="I33" s="167"/>
      <c r="J33" s="7"/>
      <c r="K33" s="6"/>
    </row>
    <row r="34" spans="2:11" ht="24.75" customHeight="1" x14ac:dyDescent="0.25">
      <c r="B34" s="5"/>
      <c r="C34" s="131"/>
      <c r="D34" s="111"/>
      <c r="E34" s="293" t="s">
        <v>192</v>
      </c>
      <c r="F34" s="293"/>
      <c r="G34" s="293"/>
      <c r="H34" s="293"/>
      <c r="I34" s="293"/>
      <c r="J34" s="293"/>
      <c r="K34" s="6"/>
    </row>
    <row r="35" spans="2:11" x14ac:dyDescent="0.25">
      <c r="B35" s="5"/>
      <c r="C35" s="111"/>
      <c r="D35" s="111"/>
      <c r="E35" s="111"/>
      <c r="F35" s="111"/>
      <c r="G35" s="111"/>
      <c r="H35" s="111"/>
      <c r="I35" s="111"/>
      <c r="J35" s="83"/>
      <c r="K35" s="6"/>
    </row>
    <row r="36" spans="2:11" x14ac:dyDescent="0.25">
      <c r="B36" s="5"/>
      <c r="C36" s="65"/>
      <c r="D36" s="7"/>
      <c r="E36" s="7"/>
      <c r="F36" s="7"/>
      <c r="G36" s="7"/>
      <c r="H36" s="7"/>
      <c r="I36" s="7"/>
      <c r="J36" s="7"/>
      <c r="K36" s="6"/>
    </row>
    <row r="37" spans="2:11" ht="13.8" thickBot="1" x14ac:dyDescent="0.3">
      <c r="B37" s="5"/>
      <c r="C37" s="8" t="s">
        <v>11</v>
      </c>
      <c r="D37" s="8" t="s">
        <v>0</v>
      </c>
      <c r="E37" s="8">
        <v>2016</v>
      </c>
      <c r="F37" s="8">
        <v>2017</v>
      </c>
      <c r="G37" s="8">
        <v>2018</v>
      </c>
      <c r="H37" s="8">
        <v>2019</v>
      </c>
      <c r="I37" s="8">
        <v>2020</v>
      </c>
      <c r="J37" s="8">
        <v>2021</v>
      </c>
      <c r="K37" s="6"/>
    </row>
    <row r="38" spans="2:11" ht="13.8" thickBot="1" x14ac:dyDescent="0.3">
      <c r="B38" s="5"/>
      <c r="C38" s="7" t="s">
        <v>12</v>
      </c>
      <c r="D38" s="7" t="s">
        <v>66</v>
      </c>
      <c r="E38" s="138">
        <v>4.3061882750676954E-2</v>
      </c>
      <c r="F38" s="138">
        <v>4.9190277635967457E-2</v>
      </c>
      <c r="G38" s="138">
        <v>5.6187332242779851E-2</v>
      </c>
      <c r="H38" s="138">
        <v>6.2974981034553137E-2</v>
      </c>
      <c r="I38" s="138">
        <v>7.1040277697043117E-2</v>
      </c>
      <c r="J38" s="138">
        <v>7.8776806040657635E-2</v>
      </c>
      <c r="K38" s="6"/>
    </row>
    <row r="39" spans="2:11" ht="13.8" thickBot="1" x14ac:dyDescent="0.3">
      <c r="B39" s="5"/>
      <c r="C39" s="7" t="s">
        <v>12</v>
      </c>
      <c r="D39" s="7" t="s">
        <v>165</v>
      </c>
      <c r="E39" s="138">
        <v>3.9303543265149649E-2</v>
      </c>
      <c r="F39" s="138">
        <v>4.0327659368548457E-2</v>
      </c>
      <c r="G39" s="138">
        <v>4.1337904813430422E-2</v>
      </c>
      <c r="H39" s="138">
        <v>4.2329555129716444E-2</v>
      </c>
      <c r="I39" s="138">
        <v>4.3304697719800091E-2</v>
      </c>
      <c r="J39" s="138">
        <v>4.4257231367336732E-2</v>
      </c>
      <c r="K39" s="6"/>
    </row>
    <row r="40" spans="2:11" ht="13.8" thickBot="1" x14ac:dyDescent="0.3">
      <c r="B40" s="5"/>
      <c r="C40" s="7" t="s">
        <v>13</v>
      </c>
      <c r="D40" s="7" t="s">
        <v>66</v>
      </c>
      <c r="E40" s="138">
        <v>4.4290899583003751E-2</v>
      </c>
      <c r="F40" s="138">
        <v>5.2701569586962815E-2</v>
      </c>
      <c r="G40" s="138">
        <v>6.1860110655355176E-2</v>
      </c>
      <c r="H40" s="138">
        <v>7.0775983126215275E-2</v>
      </c>
      <c r="I40" s="138">
        <v>8.046733246359794E-2</v>
      </c>
      <c r="J40" s="138">
        <v>9.003873290137776E-2</v>
      </c>
      <c r="K40" s="6"/>
    </row>
    <row r="41" spans="2:11" ht="13.8" thickBot="1" x14ac:dyDescent="0.3">
      <c r="B41" s="5"/>
      <c r="C41" s="7" t="s">
        <v>13</v>
      </c>
      <c r="D41" s="7" t="s">
        <v>165</v>
      </c>
      <c r="E41" s="138">
        <v>4.0369129476451278E-2</v>
      </c>
      <c r="F41" s="138">
        <v>4.353101597373038E-2</v>
      </c>
      <c r="G41" s="138">
        <v>4.6616359692470792E-2</v>
      </c>
      <c r="H41" s="138">
        <v>4.9782447467208883E-2</v>
      </c>
      <c r="I41" s="138">
        <v>5.2382392419258239E-2</v>
      </c>
      <c r="J41" s="138">
        <v>5.5441626814235194E-2</v>
      </c>
      <c r="K41" s="6"/>
    </row>
    <row r="42" spans="2:11" ht="13.8" thickBot="1" x14ac:dyDescent="0.3">
      <c r="B42" s="5"/>
      <c r="C42" s="7" t="s">
        <v>14</v>
      </c>
      <c r="D42" s="7" t="s">
        <v>66</v>
      </c>
      <c r="E42" s="138">
        <v>2.3006972243599703E-2</v>
      </c>
      <c r="F42" s="138">
        <v>2.7506789231584873E-2</v>
      </c>
      <c r="G42" s="138">
        <v>3.2840562965589591E-2</v>
      </c>
      <c r="H42" s="138">
        <v>3.8105933100458234E-2</v>
      </c>
      <c r="I42" s="138">
        <v>4.4202386151867626E-2</v>
      </c>
      <c r="J42" s="138">
        <v>5.041223124816667E-2</v>
      </c>
      <c r="K42" s="6"/>
    </row>
    <row r="43" spans="2:11" ht="13.8" thickBot="1" x14ac:dyDescent="0.3">
      <c r="B43" s="5"/>
      <c r="C43" s="7" t="s">
        <v>14</v>
      </c>
      <c r="D43" s="7" t="s">
        <v>165</v>
      </c>
      <c r="E43" s="138">
        <v>2.0756353609526466E-2</v>
      </c>
      <c r="F43" s="138">
        <v>2.2151123547729228E-2</v>
      </c>
      <c r="G43" s="138">
        <v>2.3773104893537903E-2</v>
      </c>
      <c r="H43" s="138">
        <v>2.533241533879392E-2</v>
      </c>
      <c r="I43" s="138">
        <v>2.6802722581132386E-2</v>
      </c>
      <c r="J43" s="138">
        <v>2.8482236191981342E-2</v>
      </c>
      <c r="K43" s="6"/>
    </row>
    <row r="44" spans="2:11" ht="13.8" thickBot="1" x14ac:dyDescent="0.3">
      <c r="B44" s="9"/>
      <c r="C44" s="10"/>
      <c r="D44" s="10"/>
      <c r="E44" s="10"/>
      <c r="F44" s="10"/>
      <c r="G44" s="10"/>
      <c r="H44" s="10"/>
      <c r="I44" s="10"/>
      <c r="J44" s="10"/>
      <c r="K44" s="11"/>
    </row>
    <row r="45" spans="2:11" ht="13.8" thickBot="1" x14ac:dyDescent="0.3">
      <c r="B45" s="80"/>
      <c r="C45" s="80"/>
      <c r="D45" s="80"/>
      <c r="E45" s="80"/>
      <c r="F45" s="80"/>
      <c r="G45" s="80"/>
      <c r="H45" s="80"/>
      <c r="I45" s="80"/>
      <c r="J45" s="80"/>
      <c r="K45" s="80"/>
    </row>
    <row r="46" spans="2:11" x14ac:dyDescent="0.25">
      <c r="B46" s="2"/>
      <c r="C46" s="63"/>
      <c r="D46" s="63"/>
      <c r="E46" s="63"/>
      <c r="F46" s="63"/>
      <c r="G46" s="63"/>
      <c r="H46" s="63"/>
      <c r="I46" s="63"/>
      <c r="J46" s="63"/>
      <c r="K46" s="4"/>
    </row>
    <row r="47" spans="2:11" ht="32.25" customHeight="1" x14ac:dyDescent="0.25">
      <c r="B47" s="5"/>
      <c r="C47" s="131"/>
      <c r="D47" s="165"/>
      <c r="E47" s="304" t="s">
        <v>416</v>
      </c>
      <c r="F47" s="304"/>
      <c r="G47" s="304"/>
      <c r="H47" s="304"/>
      <c r="I47" s="304"/>
      <c r="J47" s="304"/>
      <c r="K47" s="6"/>
    </row>
    <row r="48" spans="2:11" x14ac:dyDescent="0.25">
      <c r="B48" s="5"/>
      <c r="C48" s="131"/>
      <c r="D48" s="162"/>
      <c r="E48" s="292" t="s">
        <v>177</v>
      </c>
      <c r="F48" s="292"/>
      <c r="G48" s="292"/>
      <c r="H48" s="292"/>
      <c r="I48" s="292"/>
      <c r="J48" s="292"/>
      <c r="K48" s="6"/>
    </row>
    <row r="49" spans="2:11" x14ac:dyDescent="0.25">
      <c r="B49" s="5"/>
      <c r="C49" s="131"/>
      <c r="D49" s="167"/>
      <c r="E49" s="167"/>
      <c r="F49" s="167"/>
      <c r="G49" s="167"/>
      <c r="H49" s="167"/>
      <c r="I49" s="167"/>
      <c r="J49" s="7"/>
      <c r="K49" s="6"/>
    </row>
    <row r="50" spans="2:11" ht="27" customHeight="1" x14ac:dyDescent="0.25">
      <c r="B50" s="5"/>
      <c r="C50" s="131"/>
      <c r="D50" s="111"/>
      <c r="E50" s="293" t="s">
        <v>194</v>
      </c>
      <c r="F50" s="293"/>
      <c r="G50" s="293"/>
      <c r="H50" s="293"/>
      <c r="I50" s="293"/>
      <c r="J50" s="293"/>
      <c r="K50" s="6"/>
    </row>
    <row r="51" spans="2:11" x14ac:dyDescent="0.25">
      <c r="B51" s="5"/>
      <c r="C51" s="111"/>
      <c r="D51" s="111"/>
      <c r="E51" s="111"/>
      <c r="F51" s="111"/>
      <c r="G51" s="111"/>
      <c r="H51" s="111"/>
      <c r="I51" s="111"/>
      <c r="J51" s="83"/>
      <c r="K51" s="6"/>
    </row>
    <row r="52" spans="2:11" x14ac:dyDescent="0.25">
      <c r="B52" s="5"/>
      <c r="C52" s="65"/>
      <c r="D52" s="7"/>
      <c r="E52" s="7"/>
      <c r="F52" s="7"/>
      <c r="G52" s="7"/>
      <c r="H52" s="7"/>
      <c r="I52" s="7"/>
      <c r="J52" s="7"/>
      <c r="K52" s="6"/>
    </row>
    <row r="53" spans="2:11" ht="13.8" thickBot="1" x14ac:dyDescent="0.3">
      <c r="B53" s="5"/>
      <c r="C53" s="8" t="s">
        <v>11</v>
      </c>
      <c r="D53" s="8" t="s">
        <v>0</v>
      </c>
      <c r="E53" s="8">
        <v>2016</v>
      </c>
      <c r="F53" s="8">
        <v>2017</v>
      </c>
      <c r="G53" s="8">
        <v>2018</v>
      </c>
      <c r="H53" s="8">
        <v>2019</v>
      </c>
      <c r="I53" s="8">
        <v>2020</v>
      </c>
      <c r="J53" s="8">
        <v>2021</v>
      </c>
      <c r="K53" s="6"/>
    </row>
    <row r="54" spans="2:11" ht="13.8" thickBot="1" x14ac:dyDescent="0.3">
      <c r="B54" s="5"/>
      <c r="C54" s="7" t="s">
        <v>12</v>
      </c>
      <c r="D54" s="7" t="s">
        <v>66</v>
      </c>
      <c r="E54" s="114">
        <v>181992.24669700046</v>
      </c>
      <c r="F54" s="114">
        <v>209868.29795236667</v>
      </c>
      <c r="G54" s="114">
        <v>242154.49321722783</v>
      </c>
      <c r="H54" s="114">
        <v>274203.14458860969</v>
      </c>
      <c r="I54" s="114">
        <v>312616.6725568049</v>
      </c>
      <c r="J54" s="114">
        <v>350129.55205961107</v>
      </c>
      <c r="K54" s="6"/>
    </row>
    <row r="55" spans="2:11" ht="13.8" thickBot="1" x14ac:dyDescent="0.3">
      <c r="B55" s="5"/>
      <c r="C55" s="7" t="s">
        <v>12</v>
      </c>
      <c r="D55" s="7" t="s">
        <v>165</v>
      </c>
      <c r="E55" s="114">
        <v>166108.3585827479</v>
      </c>
      <c r="F55" s="114">
        <v>172056.18488577253</v>
      </c>
      <c r="G55" s="114">
        <v>178157.08802972772</v>
      </c>
      <c r="H55" s="114">
        <v>184309.93360937492</v>
      </c>
      <c r="I55" s="114">
        <v>190565.23327311128</v>
      </c>
      <c r="J55" s="114">
        <v>196704.93621607285</v>
      </c>
      <c r="K55" s="6"/>
    </row>
    <row r="56" spans="2:11" ht="13.8" thickBot="1" x14ac:dyDescent="0.3">
      <c r="B56" s="5"/>
      <c r="C56" s="7" t="s">
        <v>13</v>
      </c>
      <c r="D56" s="7" t="s">
        <v>66</v>
      </c>
      <c r="E56" s="114">
        <v>50892.615563297841</v>
      </c>
      <c r="F56" s="114">
        <v>61672.586864401506</v>
      </c>
      <c r="G56" s="114">
        <v>73724.982548484579</v>
      </c>
      <c r="H56" s="114">
        <v>86039.981037993261</v>
      </c>
      <c r="I56" s="114">
        <v>99291.765199318586</v>
      </c>
      <c r="J56" s="114">
        <v>113379.68881987414</v>
      </c>
      <c r="K56" s="6"/>
    </row>
    <row r="57" spans="2:11" ht="13.8" thickBot="1" x14ac:dyDescent="0.3">
      <c r="B57" s="5"/>
      <c r="C57" s="7" t="s">
        <v>13</v>
      </c>
      <c r="D57" s="7" t="s">
        <v>165</v>
      </c>
      <c r="E57" s="114">
        <v>46386.292013554987</v>
      </c>
      <c r="F57" s="114">
        <v>50940.990627277599</v>
      </c>
      <c r="G57" s="114">
        <v>55557.446162140273</v>
      </c>
      <c r="H57" s="114">
        <v>60518.831528406139</v>
      </c>
      <c r="I57" s="114">
        <v>64636.648556722124</v>
      </c>
      <c r="J57" s="114">
        <v>69813.865933850451</v>
      </c>
      <c r="K57" s="6"/>
    </row>
    <row r="58" spans="2:11" ht="13.8" thickBot="1" x14ac:dyDescent="0.3">
      <c r="B58" s="5"/>
      <c r="C58" s="7" t="s">
        <v>14</v>
      </c>
      <c r="D58" s="7" t="s">
        <v>66</v>
      </c>
      <c r="E58" s="114">
        <v>12010.171148001054</v>
      </c>
      <c r="F58" s="114">
        <v>14284.934667827101</v>
      </c>
      <c r="G58" s="114">
        <v>16992.559139231027</v>
      </c>
      <c r="H58" s="114">
        <v>19633.859993263151</v>
      </c>
      <c r="I58" s="114">
        <v>22662.231329593684</v>
      </c>
      <c r="J58" s="114">
        <v>25755.11167208308</v>
      </c>
      <c r="K58" s="6"/>
    </row>
    <row r="59" spans="2:11" ht="13.8" thickBot="1" x14ac:dyDescent="0.3">
      <c r="B59" s="5"/>
      <c r="C59" s="7" t="s">
        <v>14</v>
      </c>
      <c r="D59" s="7" t="s">
        <v>165</v>
      </c>
      <c r="E59" s="114">
        <v>10835.296289971766</v>
      </c>
      <c r="F59" s="114">
        <v>11503.608288227573</v>
      </c>
      <c r="G59" s="114">
        <v>12300.818885483379</v>
      </c>
      <c r="H59" s="114">
        <v>13052.375716739187</v>
      </c>
      <c r="I59" s="114">
        <v>13741.549676534069</v>
      </c>
      <c r="J59" s="114">
        <v>14551.286767485044</v>
      </c>
      <c r="K59" s="6"/>
    </row>
    <row r="60" spans="2:11" ht="13.8" thickBot="1" x14ac:dyDescent="0.3">
      <c r="B60" s="9"/>
      <c r="C60" s="10"/>
      <c r="D60" s="10"/>
      <c r="E60" s="10"/>
      <c r="F60" s="10"/>
      <c r="G60" s="10"/>
      <c r="H60" s="10"/>
      <c r="I60" s="10"/>
      <c r="J60" s="10"/>
      <c r="K60" s="11"/>
    </row>
    <row r="61" spans="2:11" ht="13.8" thickBot="1" x14ac:dyDescent="0.3">
      <c r="B61" s="80"/>
      <c r="C61" s="80"/>
      <c r="D61" s="80"/>
      <c r="E61" s="80"/>
      <c r="F61" s="80"/>
      <c r="G61" s="80"/>
      <c r="H61" s="80"/>
      <c r="I61" s="80"/>
      <c r="J61" s="80"/>
      <c r="K61" s="80"/>
    </row>
    <row r="62" spans="2:11" x14ac:dyDescent="0.25">
      <c r="B62" s="2"/>
      <c r="C62" s="63"/>
      <c r="D62" s="63"/>
      <c r="E62" s="63"/>
      <c r="F62" s="63"/>
      <c r="G62" s="63"/>
      <c r="H62" s="63"/>
      <c r="I62" s="63"/>
      <c r="J62" s="63"/>
      <c r="K62" s="4"/>
    </row>
    <row r="63" spans="2:11" ht="13.8" x14ac:dyDescent="0.25">
      <c r="B63" s="5"/>
      <c r="C63" s="131"/>
      <c r="D63" s="161"/>
      <c r="E63" s="291" t="s">
        <v>282</v>
      </c>
      <c r="F63" s="291"/>
      <c r="G63" s="291"/>
      <c r="H63" s="291"/>
      <c r="I63" s="291"/>
      <c r="J63" s="291"/>
      <c r="K63" s="6"/>
    </row>
    <row r="64" spans="2:11" x14ac:dyDescent="0.25">
      <c r="B64" s="5"/>
      <c r="C64" s="131"/>
      <c r="D64" s="162"/>
      <c r="E64" s="292" t="s">
        <v>182</v>
      </c>
      <c r="F64" s="292"/>
      <c r="G64" s="292"/>
      <c r="H64" s="292"/>
      <c r="I64" s="292"/>
      <c r="J64" s="292"/>
      <c r="K64" s="6"/>
    </row>
    <row r="65" spans="2:11" x14ac:dyDescent="0.25">
      <c r="B65" s="5"/>
      <c r="C65" s="131"/>
      <c r="D65" s="167"/>
      <c r="E65" s="167"/>
      <c r="F65" s="167"/>
      <c r="G65" s="167"/>
      <c r="H65" s="167"/>
      <c r="I65" s="167"/>
      <c r="J65" s="7"/>
      <c r="K65" s="6"/>
    </row>
    <row r="66" spans="2:11" ht="27" customHeight="1" x14ac:dyDescent="0.25">
      <c r="B66" s="5"/>
      <c r="C66" s="131"/>
      <c r="D66" s="111"/>
      <c r="E66" s="293" t="s">
        <v>196</v>
      </c>
      <c r="F66" s="293"/>
      <c r="G66" s="293"/>
      <c r="H66" s="293"/>
      <c r="I66" s="293"/>
      <c r="J66" s="293"/>
      <c r="K66" s="6"/>
    </row>
    <row r="67" spans="2:11" x14ac:dyDescent="0.25">
      <c r="B67" s="5"/>
      <c r="C67" s="111"/>
      <c r="D67" s="111"/>
      <c r="E67" s="111"/>
      <c r="F67" s="111"/>
      <c r="G67" s="111"/>
      <c r="H67" s="111"/>
      <c r="I67" s="111"/>
      <c r="J67" s="83"/>
      <c r="K67" s="6"/>
    </row>
    <row r="68" spans="2:11" x14ac:dyDescent="0.25">
      <c r="B68" s="5"/>
      <c r="C68" s="65"/>
      <c r="D68" s="7"/>
      <c r="E68" s="7"/>
      <c r="F68" s="7"/>
      <c r="G68" s="7"/>
      <c r="H68" s="7"/>
      <c r="I68" s="7"/>
      <c r="J68" s="7"/>
      <c r="K68" s="6"/>
    </row>
    <row r="69" spans="2:11" ht="13.8" thickBot="1" x14ac:dyDescent="0.3">
      <c r="B69" s="5"/>
      <c r="C69" s="8" t="s">
        <v>11</v>
      </c>
      <c r="D69" s="8" t="s">
        <v>56</v>
      </c>
      <c r="E69" s="8">
        <v>2016</v>
      </c>
      <c r="F69" s="8">
        <v>2017</v>
      </c>
      <c r="G69" s="8">
        <v>2018</v>
      </c>
      <c r="H69" s="8">
        <v>2019</v>
      </c>
      <c r="I69" s="8">
        <v>2020</v>
      </c>
      <c r="J69" s="8">
        <v>2021</v>
      </c>
      <c r="K69" s="6"/>
    </row>
    <row r="70" spans="2:11" ht="13.8" thickBot="1" x14ac:dyDescent="0.3">
      <c r="B70" s="5"/>
      <c r="C70" s="7" t="s">
        <v>12</v>
      </c>
      <c r="D70" s="7">
        <v>1</v>
      </c>
      <c r="E70" s="114">
        <v>5561.5624071809825</v>
      </c>
      <c r="F70" s="114">
        <v>5546.34227477073</v>
      </c>
      <c r="G70" s="114">
        <v>5531.9545723575393</v>
      </c>
      <c r="H70" s="114">
        <v>5518.7617872809569</v>
      </c>
      <c r="I70" s="114">
        <v>5505.2428279055748</v>
      </c>
      <c r="J70" s="114">
        <v>5492.248110528456</v>
      </c>
      <c r="K70" s="6"/>
    </row>
    <row r="71" spans="2:11" ht="13.8" thickBot="1" x14ac:dyDescent="0.3">
      <c r="B71" s="5"/>
      <c r="C71" s="7" t="s">
        <v>12</v>
      </c>
      <c r="D71" s="7">
        <v>2</v>
      </c>
      <c r="E71" s="114">
        <v>6764.2679880825317</v>
      </c>
      <c r="F71" s="114">
        <v>6743.4362205538555</v>
      </c>
      <c r="G71" s="114">
        <v>6724.4740641562457</v>
      </c>
      <c r="H71" s="114">
        <v>6707.5266419576719</v>
      </c>
      <c r="I71" s="114">
        <v>6690.4245684401349</v>
      </c>
      <c r="J71" s="114">
        <v>6674.1680259320628</v>
      </c>
      <c r="K71" s="6"/>
    </row>
    <row r="72" spans="2:11" ht="13.8" thickBot="1" x14ac:dyDescent="0.3">
      <c r="B72" s="5"/>
      <c r="C72" s="7" t="s">
        <v>12</v>
      </c>
      <c r="D72" s="7">
        <v>3</v>
      </c>
      <c r="E72" s="114">
        <v>7768.6143055894136</v>
      </c>
      <c r="F72" s="114">
        <v>7774.8924644267981</v>
      </c>
      <c r="G72" s="114">
        <v>7777.3001299896614</v>
      </c>
      <c r="H72" s="114">
        <v>7775.195561108837</v>
      </c>
      <c r="I72" s="114">
        <v>7771.8717466981152</v>
      </c>
      <c r="J72" s="114">
        <v>7765.8987042084882</v>
      </c>
      <c r="K72" s="6"/>
    </row>
    <row r="73" spans="2:11" ht="13.8" thickBot="1" x14ac:dyDescent="0.3">
      <c r="B73" s="5"/>
      <c r="C73" s="7" t="s">
        <v>13</v>
      </c>
      <c r="D73" s="7">
        <v>1</v>
      </c>
      <c r="E73" s="114">
        <v>2782.6512971956022</v>
      </c>
      <c r="F73" s="114">
        <v>2767.7547796359236</v>
      </c>
      <c r="G73" s="114">
        <v>2758.6972953653999</v>
      </c>
      <c r="H73" s="114">
        <v>2749.6818812465654</v>
      </c>
      <c r="I73" s="114">
        <v>2750.1284821389418</v>
      </c>
      <c r="J73" s="114">
        <v>2744.6865131862633</v>
      </c>
      <c r="K73" s="6"/>
    </row>
    <row r="74" spans="2:11" ht="13.8" thickBot="1" x14ac:dyDescent="0.3">
      <c r="B74" s="5"/>
      <c r="C74" s="7" t="s">
        <v>13</v>
      </c>
      <c r="D74" s="7">
        <v>2</v>
      </c>
      <c r="E74" s="114">
        <v>3673.653975261986</v>
      </c>
      <c r="F74" s="114">
        <v>3657.3090022860397</v>
      </c>
      <c r="G74" s="114">
        <v>3647.3708180736126</v>
      </c>
      <c r="H74" s="114">
        <v>3637.4787946829806</v>
      </c>
      <c r="I74" s="114">
        <v>3637.9688205892153</v>
      </c>
      <c r="J74" s="114">
        <v>3631.9977045138562</v>
      </c>
      <c r="K74" s="6"/>
    </row>
    <row r="75" spans="2:11" ht="13.8" thickBot="1" x14ac:dyDescent="0.3">
      <c r="B75" s="5"/>
      <c r="C75" s="7" t="s">
        <v>13</v>
      </c>
      <c r="D75" s="7">
        <v>3</v>
      </c>
      <c r="E75" s="114">
        <v>3906.7696190411648</v>
      </c>
      <c r="F75" s="114">
        <v>3890.3609215082997</v>
      </c>
      <c r="G75" s="114">
        <v>3880.3839910473189</v>
      </c>
      <c r="H75" s="114">
        <v>3870.4534013764883</v>
      </c>
      <c r="I75" s="114">
        <v>3870.9453377590403</v>
      </c>
      <c r="J75" s="114">
        <v>3864.9509419433743</v>
      </c>
      <c r="K75" s="6"/>
    </row>
    <row r="76" spans="2:11" ht="13.8" thickBot="1" x14ac:dyDescent="0.3">
      <c r="B76" s="5"/>
      <c r="C76" s="7" t="s">
        <v>14</v>
      </c>
      <c r="D76" s="7">
        <v>1</v>
      </c>
      <c r="E76" s="114">
        <v>4288.4843860165329</v>
      </c>
      <c r="F76" s="114">
        <v>4278.1015955622506</v>
      </c>
      <c r="G76" s="114">
        <v>4266.2440474158111</v>
      </c>
      <c r="H76" s="114">
        <v>4256.0356095754341</v>
      </c>
      <c r="I76" s="114">
        <v>4249.5308329697764</v>
      </c>
      <c r="J76" s="114">
        <v>4239.8717441529861</v>
      </c>
      <c r="K76" s="6"/>
    </row>
    <row r="77" spans="2:11" ht="13.8" thickBot="1" x14ac:dyDescent="0.3">
      <c r="B77" s="5"/>
      <c r="C77" s="7" t="s">
        <v>14</v>
      </c>
      <c r="D77" s="7">
        <v>2</v>
      </c>
      <c r="E77" s="114">
        <v>5756.1396803808248</v>
      </c>
      <c r="F77" s="114">
        <v>5737.3117354942578</v>
      </c>
      <c r="G77" s="114">
        <v>5717.5208116106442</v>
      </c>
      <c r="H77" s="114">
        <v>5700.8275833336875</v>
      </c>
      <c r="I77" s="114">
        <v>5689.6141349613126</v>
      </c>
      <c r="J77" s="114">
        <v>5674.62178051108</v>
      </c>
      <c r="K77" s="6"/>
    </row>
    <row r="78" spans="2:11" ht="13.8" thickBot="1" x14ac:dyDescent="0.3">
      <c r="B78" s="5"/>
      <c r="C78" s="7" t="s">
        <v>14</v>
      </c>
      <c r="D78" s="7">
        <v>3</v>
      </c>
      <c r="E78" s="114">
        <v>6210.6662743651259</v>
      </c>
      <c r="F78" s="114">
        <v>6202.0879872142596</v>
      </c>
      <c r="G78" s="114">
        <v>6189.701550719813</v>
      </c>
      <c r="H78" s="114">
        <v>6178.4237658349493</v>
      </c>
      <c r="I78" s="114">
        <v>6171.7085849133109</v>
      </c>
      <c r="J78" s="114">
        <v>6160.0491148938827</v>
      </c>
      <c r="K78" s="6"/>
    </row>
    <row r="79" spans="2:11" ht="13.8" thickBot="1" x14ac:dyDescent="0.3">
      <c r="B79" s="9"/>
      <c r="C79" s="10"/>
      <c r="D79" s="10"/>
      <c r="E79" s="10"/>
      <c r="F79" s="10"/>
      <c r="G79" s="10"/>
      <c r="H79" s="10"/>
      <c r="I79" s="10"/>
      <c r="J79" s="10"/>
      <c r="K79" s="11"/>
    </row>
    <row r="80" spans="2:11" ht="13.8" thickBot="1" x14ac:dyDescent="0.3">
      <c r="B80" s="80"/>
      <c r="C80" s="80"/>
      <c r="D80" s="80"/>
      <c r="E80" s="80"/>
      <c r="F80" s="80"/>
      <c r="G80" s="80"/>
      <c r="H80" s="80"/>
      <c r="I80" s="80"/>
      <c r="J80" s="80"/>
      <c r="K80" s="80"/>
    </row>
    <row r="81" spans="2:25" x14ac:dyDescent="0.25">
      <c r="B81" s="2"/>
      <c r="C81" s="63"/>
      <c r="D81" s="63"/>
      <c r="E81" s="63"/>
      <c r="F81" s="63"/>
      <c r="G81" s="63"/>
      <c r="H81" s="63"/>
      <c r="I81" s="63"/>
      <c r="J81" s="63"/>
      <c r="K81" s="4"/>
    </row>
    <row r="82" spans="2:25" ht="30.75" customHeight="1" x14ac:dyDescent="0.25">
      <c r="B82" s="5"/>
      <c r="C82" s="131"/>
      <c r="D82" s="161"/>
      <c r="E82" s="304" t="s">
        <v>408</v>
      </c>
      <c r="F82" s="304"/>
      <c r="G82" s="304"/>
      <c r="H82" s="304"/>
      <c r="I82" s="304"/>
      <c r="J82" s="304"/>
      <c r="K82" s="6"/>
    </row>
    <row r="83" spans="2:25" x14ac:dyDescent="0.25">
      <c r="B83" s="5"/>
      <c r="C83" s="131"/>
      <c r="D83" s="162"/>
      <c r="E83" s="292" t="s">
        <v>55</v>
      </c>
      <c r="F83" s="292"/>
      <c r="G83" s="292"/>
      <c r="H83" s="292"/>
      <c r="I83" s="292"/>
      <c r="J83" s="292"/>
      <c r="K83" s="6"/>
    </row>
    <row r="84" spans="2:25" x14ac:dyDescent="0.25">
      <c r="B84" s="5"/>
      <c r="C84" s="131"/>
      <c r="D84" s="167"/>
      <c r="E84" s="167"/>
      <c r="F84" s="167"/>
      <c r="G84" s="167"/>
      <c r="H84" s="167"/>
      <c r="I84" s="167"/>
      <c r="J84" s="7"/>
      <c r="K84" s="6"/>
    </row>
    <row r="85" spans="2:25" ht="27.75" customHeight="1" x14ac:dyDescent="0.25">
      <c r="B85" s="5"/>
      <c r="C85" s="131"/>
      <c r="D85" s="111"/>
      <c r="E85" s="293" t="s">
        <v>198</v>
      </c>
      <c r="F85" s="293"/>
      <c r="G85" s="293"/>
      <c r="H85" s="293"/>
      <c r="I85" s="293"/>
      <c r="J85" s="293"/>
      <c r="K85" s="6"/>
    </row>
    <row r="86" spans="2:25" x14ac:dyDescent="0.25">
      <c r="B86" s="5"/>
      <c r="C86" s="111"/>
      <c r="D86" s="111"/>
      <c r="E86" s="111"/>
      <c r="F86" s="111"/>
      <c r="G86" s="111"/>
      <c r="H86" s="111"/>
      <c r="I86" s="111"/>
      <c r="J86" s="83"/>
      <c r="K86" s="6"/>
    </row>
    <row r="87" spans="2:25" x14ac:dyDescent="0.25">
      <c r="B87" s="5"/>
      <c r="C87" s="65"/>
      <c r="D87" s="7"/>
      <c r="E87" s="7"/>
      <c r="F87" s="7"/>
      <c r="G87" s="7"/>
      <c r="H87" s="7"/>
      <c r="I87" s="7"/>
      <c r="J87" s="7"/>
      <c r="K87" s="6"/>
    </row>
    <row r="88" spans="2:25" ht="13.8" thickBot="1" x14ac:dyDescent="0.3">
      <c r="B88" s="5"/>
      <c r="C88" s="8" t="s">
        <v>11</v>
      </c>
      <c r="D88" s="8" t="s">
        <v>0</v>
      </c>
      <c r="E88" s="8">
        <v>2016</v>
      </c>
      <c r="F88" s="8">
        <v>2017</v>
      </c>
      <c r="G88" s="8">
        <v>2018</v>
      </c>
      <c r="H88" s="8">
        <v>2019</v>
      </c>
      <c r="I88" s="8">
        <v>2020</v>
      </c>
      <c r="J88" s="8">
        <v>2021</v>
      </c>
      <c r="K88" s="6"/>
    </row>
    <row r="89" spans="2:25" ht="13.8" thickBot="1" x14ac:dyDescent="0.3">
      <c r="B89" s="5"/>
      <c r="C89" s="7" t="s">
        <v>12</v>
      </c>
      <c r="D89" s="7" t="s">
        <v>66</v>
      </c>
      <c r="E89" s="137">
        <v>4.5554782979722701E-2</v>
      </c>
      <c r="F89" s="137">
        <v>5.1842292504010304E-2</v>
      </c>
      <c r="G89" s="137">
        <v>5.9010352234295155E-2</v>
      </c>
      <c r="H89" s="137">
        <v>6.5978349194115021E-2</v>
      </c>
      <c r="I89" s="137">
        <v>7.4183751791278479E-2</v>
      </c>
      <c r="J89" s="137">
        <v>8.2107249994437151E-2</v>
      </c>
      <c r="K89" s="6"/>
      <c r="U89" s="80"/>
      <c r="V89" s="80"/>
      <c r="W89" s="80"/>
      <c r="X89" s="80"/>
      <c r="Y89" s="80"/>
    </row>
    <row r="90" spans="2:25" ht="13.8" thickBot="1" x14ac:dyDescent="0.3">
      <c r="B90" s="5"/>
      <c r="C90" s="7" t="s">
        <v>12</v>
      </c>
      <c r="D90" s="7" t="s">
        <v>165</v>
      </c>
      <c r="E90" s="137">
        <v>4.5554786375125944E-2</v>
      </c>
      <c r="F90" s="137">
        <v>5.1842297223231713E-2</v>
      </c>
      <c r="G90" s="137">
        <v>5.9010358621595947E-2</v>
      </c>
      <c r="H90" s="137">
        <v>6.5978357470030141E-2</v>
      </c>
      <c r="I90" s="137">
        <v>7.418376238893104E-2</v>
      </c>
      <c r="J90" s="137">
        <v>8.2107263066137692E-2</v>
      </c>
      <c r="K90" s="6"/>
    </row>
    <row r="91" spans="2:25" ht="13.8" thickBot="1" x14ac:dyDescent="0.3">
      <c r="B91" s="5"/>
      <c r="C91" s="7" t="s">
        <v>13</v>
      </c>
      <c r="D91" s="7" t="s">
        <v>66</v>
      </c>
      <c r="E91" s="137">
        <v>4.5955175280352221E-2</v>
      </c>
      <c r="F91" s="137">
        <v>5.3426884032409305E-2</v>
      </c>
      <c r="G91" s="137">
        <v>6.16408858639012E-2</v>
      </c>
      <c r="H91" s="137">
        <v>6.9588067866578104E-2</v>
      </c>
      <c r="I91" s="137">
        <v>7.8424300706285116E-2</v>
      </c>
      <c r="J91" s="137">
        <v>8.7024981213845304E-2</v>
      </c>
      <c r="K91" s="6"/>
    </row>
    <row r="92" spans="2:25" ht="13.8" thickBot="1" x14ac:dyDescent="0.3">
      <c r="B92" s="5"/>
      <c r="C92" s="7" t="s">
        <v>13</v>
      </c>
      <c r="D92" s="7" t="s">
        <v>165</v>
      </c>
      <c r="E92" s="137">
        <v>4.5955176769961893E-2</v>
      </c>
      <c r="F92" s="137">
        <v>5.3426886986069844E-2</v>
      </c>
      <c r="G92" s="137">
        <v>6.1640890654399406E-2</v>
      </c>
      <c r="H92" s="137">
        <v>6.9588074919836068E-2</v>
      </c>
      <c r="I92" s="137">
        <v>7.8424310061630517E-2</v>
      </c>
      <c r="J92" s="137">
        <v>8.7024993613743287E-2</v>
      </c>
      <c r="K92" s="6"/>
    </row>
    <row r="93" spans="2:25" ht="13.8" thickBot="1" x14ac:dyDescent="0.3">
      <c r="B93" s="5"/>
      <c r="C93" s="7" t="s">
        <v>14</v>
      </c>
      <c r="D93" s="7" t="s">
        <v>66</v>
      </c>
      <c r="E93" s="137">
        <v>2.4335503546178892E-2</v>
      </c>
      <c r="F93" s="137">
        <v>2.8737903726149591E-2</v>
      </c>
      <c r="G93" s="137">
        <v>3.3921632451203457E-2</v>
      </c>
      <c r="H93" s="137">
        <v>3.9065621020815518E-2</v>
      </c>
      <c r="I93" s="137">
        <v>4.5067207480362789E-2</v>
      </c>
      <c r="J93" s="137">
        <v>5.114950681183314E-2</v>
      </c>
      <c r="K93" s="6"/>
    </row>
    <row r="94" spans="2:25" ht="13.8" thickBot="1" x14ac:dyDescent="0.3">
      <c r="B94" s="5"/>
      <c r="C94" s="7" t="s">
        <v>14</v>
      </c>
      <c r="D94" s="7" t="s">
        <v>165</v>
      </c>
      <c r="E94" s="137">
        <v>2.4335504864460906E-2</v>
      </c>
      <c r="F94" s="137">
        <v>2.8737905425285436E-2</v>
      </c>
      <c r="G94" s="137">
        <v>3.3921634651139607E-2</v>
      </c>
      <c r="H94" s="137">
        <v>3.906562377544491E-2</v>
      </c>
      <c r="I94" s="137">
        <v>4.5067210922268355E-2</v>
      </c>
      <c r="J94" s="137">
        <v>5.1149511051404084E-2</v>
      </c>
      <c r="K94" s="6"/>
    </row>
    <row r="95" spans="2:25" s="76" customFormat="1" ht="13.8" x14ac:dyDescent="0.25">
      <c r="B95" s="230"/>
      <c r="C95" s="226"/>
      <c r="D95" s="225"/>
      <c r="E95" s="242"/>
      <c r="F95" s="242"/>
      <c r="G95" s="242"/>
      <c r="H95" s="242"/>
      <c r="I95" s="242"/>
      <c r="J95" s="242"/>
      <c r="K95" s="243"/>
    </row>
    <row r="96" spans="2:25" s="76" customFormat="1" ht="13.8" x14ac:dyDescent="0.25">
      <c r="B96" s="230"/>
      <c r="C96" s="226" t="s">
        <v>232</v>
      </c>
      <c r="D96" s="225"/>
      <c r="E96" s="242"/>
      <c r="F96" s="242"/>
      <c r="G96" s="242"/>
      <c r="H96" s="242"/>
      <c r="I96" s="242"/>
      <c r="J96" s="242"/>
      <c r="K96" s="243"/>
    </row>
    <row r="97" spans="2:11" s="76" customFormat="1" ht="37.950000000000003" customHeight="1" x14ac:dyDescent="0.25">
      <c r="B97" s="230"/>
      <c r="C97" s="309" t="s">
        <v>384</v>
      </c>
      <c r="D97" s="309"/>
      <c r="E97" s="309"/>
      <c r="F97" s="309"/>
      <c r="G97" s="309"/>
      <c r="H97" s="309"/>
      <c r="I97" s="309"/>
      <c r="J97" s="309"/>
      <c r="K97" s="236"/>
    </row>
    <row r="98" spans="2:11" ht="13.8" thickBot="1" x14ac:dyDescent="0.3">
      <c r="B98" s="9"/>
      <c r="C98" s="10"/>
      <c r="D98" s="10"/>
      <c r="E98" s="10"/>
      <c r="F98" s="10"/>
      <c r="G98" s="10"/>
      <c r="H98" s="10"/>
      <c r="I98" s="10"/>
      <c r="J98" s="10"/>
      <c r="K98" s="11"/>
    </row>
    <row r="99" spans="2:11" ht="13.8" thickBot="1" x14ac:dyDescent="0.3">
      <c r="B99" s="80"/>
      <c r="C99" s="80"/>
      <c r="D99" s="80"/>
      <c r="E99" s="80"/>
      <c r="F99" s="80"/>
      <c r="G99" s="80"/>
      <c r="H99" s="80"/>
      <c r="I99" s="80"/>
      <c r="J99" s="80"/>
      <c r="K99" s="80"/>
    </row>
    <row r="100" spans="2:11" x14ac:dyDescent="0.25">
      <c r="B100" s="2"/>
      <c r="C100" s="63"/>
      <c r="D100" s="63"/>
      <c r="E100" s="63"/>
      <c r="F100" s="63"/>
      <c r="G100" s="63"/>
      <c r="H100" s="63"/>
      <c r="I100" s="63"/>
      <c r="J100" s="63"/>
      <c r="K100" s="4"/>
    </row>
    <row r="101" spans="2:11" ht="31.5" customHeight="1" x14ac:dyDescent="0.25">
      <c r="B101" s="5"/>
      <c r="C101" s="131"/>
      <c r="D101" s="165"/>
      <c r="E101" s="304" t="s">
        <v>409</v>
      </c>
      <c r="F101" s="304"/>
      <c r="G101" s="304"/>
      <c r="H101" s="304"/>
      <c r="I101" s="304"/>
      <c r="J101" s="304"/>
      <c r="K101" s="6"/>
    </row>
    <row r="102" spans="2:11" x14ac:dyDescent="0.25">
      <c r="B102" s="5"/>
      <c r="C102" s="131"/>
      <c r="D102" s="162"/>
      <c r="E102" s="292" t="s">
        <v>177</v>
      </c>
      <c r="F102" s="292"/>
      <c r="G102" s="292"/>
      <c r="H102" s="292"/>
      <c r="I102" s="292"/>
      <c r="J102" s="292"/>
      <c r="K102" s="6"/>
    </row>
    <row r="103" spans="2:11" x14ac:dyDescent="0.25">
      <c r="B103" s="5"/>
      <c r="C103" s="131"/>
      <c r="D103" s="167"/>
      <c r="E103" s="167"/>
      <c r="F103" s="167"/>
      <c r="G103" s="167"/>
      <c r="H103" s="167"/>
      <c r="I103" s="167"/>
      <c r="J103" s="7"/>
      <c r="K103" s="6"/>
    </row>
    <row r="104" spans="2:11" ht="25.5" customHeight="1" x14ac:dyDescent="0.25">
      <c r="B104" s="5"/>
      <c r="C104" s="131"/>
      <c r="D104" s="111"/>
      <c r="E104" s="293" t="s">
        <v>199</v>
      </c>
      <c r="F104" s="293"/>
      <c r="G104" s="293"/>
      <c r="H104" s="293"/>
      <c r="I104" s="293"/>
      <c r="J104" s="293"/>
      <c r="K104" s="6"/>
    </row>
    <row r="105" spans="2:11" x14ac:dyDescent="0.25">
      <c r="B105" s="5"/>
      <c r="C105" s="111"/>
      <c r="D105" s="111"/>
      <c r="E105" s="111"/>
      <c r="F105" s="111"/>
      <c r="G105" s="111"/>
      <c r="H105" s="111"/>
      <c r="I105" s="111"/>
      <c r="J105" s="83"/>
      <c r="K105" s="6"/>
    </row>
    <row r="106" spans="2:11" x14ac:dyDescent="0.25">
      <c r="B106" s="5"/>
      <c r="C106" s="65"/>
      <c r="D106" s="7"/>
      <c r="E106" s="7"/>
      <c r="F106" s="7"/>
      <c r="G106" s="7"/>
      <c r="H106" s="7"/>
      <c r="I106" s="7"/>
      <c r="J106" s="7"/>
      <c r="K106" s="6"/>
    </row>
    <row r="107" spans="2:11" ht="13.8" thickBot="1" x14ac:dyDescent="0.3">
      <c r="B107" s="5"/>
      <c r="C107" s="8" t="s">
        <v>11</v>
      </c>
      <c r="D107" s="8" t="s">
        <v>0</v>
      </c>
      <c r="E107" s="8">
        <v>2016</v>
      </c>
      <c r="F107" s="8">
        <v>2017</v>
      </c>
      <c r="G107" s="8">
        <v>2018</v>
      </c>
      <c r="H107" s="8">
        <v>2019</v>
      </c>
      <c r="I107" s="8">
        <v>2020</v>
      </c>
      <c r="J107" s="8">
        <v>2021</v>
      </c>
      <c r="K107" s="6"/>
    </row>
    <row r="108" spans="2:11" ht="13.8" thickBot="1" x14ac:dyDescent="0.3">
      <c r="B108" s="5"/>
      <c r="C108" s="7" t="s">
        <v>12</v>
      </c>
      <c r="D108" s="7" t="s">
        <v>66</v>
      </c>
      <c r="E108" s="114">
        <v>192523.34914132077</v>
      </c>
      <c r="F108" s="114">
        <v>221173.08640849192</v>
      </c>
      <c r="G108" s="114">
        <v>254304.73223242417</v>
      </c>
      <c r="H108" s="114">
        <v>287255.83451420558</v>
      </c>
      <c r="I108" s="114">
        <v>326415.26960440376</v>
      </c>
      <c r="J108" s="114">
        <v>364885.62595916458</v>
      </c>
      <c r="K108" s="6"/>
    </row>
    <row r="109" spans="2:11" ht="13.8" thickBot="1" x14ac:dyDescent="0.3">
      <c r="B109" s="5"/>
      <c r="C109" s="7" t="s">
        <v>12</v>
      </c>
      <c r="D109" s="7" t="s">
        <v>165</v>
      </c>
      <c r="E109" s="114">
        <v>192523.34914132077</v>
      </c>
      <c r="F109" s="114">
        <v>221173.08640849192</v>
      </c>
      <c r="G109" s="114">
        <v>254304.73223242417</v>
      </c>
      <c r="H109" s="114">
        <v>287255.83451420558</v>
      </c>
      <c r="I109" s="114">
        <v>326415.26960440376</v>
      </c>
      <c r="J109" s="114">
        <v>364885.62595916458</v>
      </c>
      <c r="K109" s="6"/>
    </row>
    <row r="110" spans="2:11" ht="13.8" thickBot="1" x14ac:dyDescent="0.3">
      <c r="B110" s="5"/>
      <c r="C110" s="7" t="s">
        <v>13</v>
      </c>
      <c r="D110" s="7" t="s">
        <v>66</v>
      </c>
      <c r="E110" s="114">
        <v>52806.366248492857</v>
      </c>
      <c r="F110" s="114">
        <v>62524.773189184903</v>
      </c>
      <c r="G110" s="114">
        <v>73469.716829689831</v>
      </c>
      <c r="H110" s="114">
        <v>84605.221519937317</v>
      </c>
      <c r="I110" s="114">
        <v>96783.603325653588</v>
      </c>
      <c r="J110" s="114">
        <v>109602.28111986688</v>
      </c>
      <c r="K110" s="6"/>
    </row>
    <row r="111" spans="2:11" ht="13.8" thickBot="1" x14ac:dyDescent="0.3">
      <c r="B111" s="5"/>
      <c r="C111" s="7" t="s">
        <v>13</v>
      </c>
      <c r="D111" s="7" t="s">
        <v>165</v>
      </c>
      <c r="E111" s="114">
        <v>52806.366248492857</v>
      </c>
      <c r="F111" s="114">
        <v>62524.773189184903</v>
      </c>
      <c r="G111" s="114">
        <v>73469.716829689831</v>
      </c>
      <c r="H111" s="114">
        <v>84605.221519937317</v>
      </c>
      <c r="I111" s="114">
        <v>96783.603325653588</v>
      </c>
      <c r="J111" s="114">
        <v>109602.28111986688</v>
      </c>
      <c r="K111" s="6"/>
    </row>
    <row r="112" spans="2:11" ht="13.8" thickBot="1" x14ac:dyDescent="0.3">
      <c r="B112" s="5"/>
      <c r="C112" s="7" t="s">
        <v>14</v>
      </c>
      <c r="D112" s="7" t="s">
        <v>66</v>
      </c>
      <c r="E112" s="114">
        <v>12703.330306706857</v>
      </c>
      <c r="F112" s="114">
        <v>14923.748632005872</v>
      </c>
      <c r="G112" s="114">
        <v>17551.151044783215</v>
      </c>
      <c r="H112" s="114">
        <v>20127.27124454327</v>
      </c>
      <c r="I112" s="114">
        <v>23104.225400778687</v>
      </c>
      <c r="J112" s="114">
        <v>26129.962303954515</v>
      </c>
      <c r="K112" s="6"/>
    </row>
    <row r="113" spans="2:11" ht="13.8" thickBot="1" x14ac:dyDescent="0.3">
      <c r="B113" s="5"/>
      <c r="C113" s="7" t="s">
        <v>14</v>
      </c>
      <c r="D113" s="7" t="s">
        <v>165</v>
      </c>
      <c r="E113" s="114">
        <v>12703.330306706857</v>
      </c>
      <c r="F113" s="114">
        <v>14923.748632005872</v>
      </c>
      <c r="G113" s="114">
        <v>17551.151044783215</v>
      </c>
      <c r="H113" s="114">
        <v>20127.27124454327</v>
      </c>
      <c r="I113" s="114">
        <v>23104.225400778687</v>
      </c>
      <c r="J113" s="114">
        <v>26129.962303954515</v>
      </c>
      <c r="K113" s="6"/>
    </row>
    <row r="114" spans="2:11" ht="13.8" thickBot="1" x14ac:dyDescent="0.3">
      <c r="B114" s="9"/>
      <c r="C114" s="10"/>
      <c r="D114" s="10"/>
      <c r="E114" s="10"/>
      <c r="F114" s="10"/>
      <c r="G114" s="10"/>
      <c r="H114" s="10"/>
      <c r="I114" s="10"/>
      <c r="J114" s="10"/>
      <c r="K114" s="11"/>
    </row>
    <row r="115" spans="2:11" x14ac:dyDescent="0.25">
      <c r="B115" s="80"/>
      <c r="C115" s="80"/>
      <c r="D115" s="80"/>
      <c r="E115" s="80"/>
      <c r="F115" s="80"/>
      <c r="G115" s="80"/>
      <c r="H115" s="80"/>
      <c r="I115" s="80"/>
      <c r="J115" s="80"/>
      <c r="K115" s="80"/>
    </row>
    <row r="116" spans="2:11" ht="13.8" thickBot="1" x14ac:dyDescent="0.3">
      <c r="B116" s="80"/>
      <c r="C116" s="80"/>
      <c r="D116" s="80"/>
      <c r="E116" s="80"/>
      <c r="F116" s="80"/>
      <c r="G116" s="80"/>
      <c r="H116" s="80"/>
      <c r="I116" s="80"/>
      <c r="J116" s="80"/>
      <c r="K116" s="80"/>
    </row>
    <row r="117" spans="2:11" x14ac:dyDescent="0.25">
      <c r="B117" s="2"/>
      <c r="C117" s="63"/>
      <c r="D117" s="63"/>
      <c r="E117" s="63"/>
      <c r="F117" s="63"/>
      <c r="G117" s="63"/>
      <c r="H117" s="63"/>
      <c r="I117" s="63"/>
      <c r="J117" s="63"/>
      <c r="K117" s="4"/>
    </row>
    <row r="118" spans="2:11" ht="13.8" x14ac:dyDescent="0.25">
      <c r="B118" s="5"/>
      <c r="C118" s="131"/>
      <c r="D118" s="161"/>
      <c r="E118" s="291" t="s">
        <v>283</v>
      </c>
      <c r="F118" s="291"/>
      <c r="G118" s="291"/>
      <c r="H118" s="291"/>
      <c r="I118" s="291"/>
      <c r="J118" s="291"/>
      <c r="K118" s="6"/>
    </row>
    <row r="119" spans="2:11" x14ac:dyDescent="0.25">
      <c r="B119" s="5"/>
      <c r="C119" s="131"/>
      <c r="D119" s="162"/>
      <c r="E119" s="292" t="s">
        <v>183</v>
      </c>
      <c r="F119" s="292"/>
      <c r="G119" s="292"/>
      <c r="H119" s="292"/>
      <c r="I119" s="292"/>
      <c r="J119" s="292"/>
      <c r="K119" s="6"/>
    </row>
    <row r="120" spans="2:11" x14ac:dyDescent="0.25">
      <c r="B120" s="5"/>
      <c r="C120" s="131"/>
      <c r="D120" s="167"/>
      <c r="E120" s="167"/>
      <c r="F120" s="167"/>
      <c r="G120" s="167"/>
      <c r="H120" s="167"/>
      <c r="I120" s="167"/>
      <c r="J120" s="7"/>
      <c r="K120" s="6"/>
    </row>
    <row r="121" spans="2:11" ht="27" customHeight="1" x14ac:dyDescent="0.25">
      <c r="B121" s="5"/>
      <c r="C121" s="131"/>
      <c r="D121" s="111"/>
      <c r="E121" s="293" t="s">
        <v>200</v>
      </c>
      <c r="F121" s="293"/>
      <c r="G121" s="293"/>
      <c r="H121" s="293"/>
      <c r="I121" s="293"/>
      <c r="J121" s="293"/>
      <c r="K121" s="6"/>
    </row>
    <row r="122" spans="2:11" x14ac:dyDescent="0.25">
      <c r="B122" s="5"/>
      <c r="C122" s="111"/>
      <c r="D122" s="111"/>
      <c r="E122" s="111"/>
      <c r="F122" s="111"/>
      <c r="G122" s="111"/>
      <c r="H122" s="111"/>
      <c r="I122" s="111"/>
      <c r="J122" s="83"/>
      <c r="K122" s="6"/>
    </row>
    <row r="123" spans="2:11" x14ac:dyDescent="0.25">
      <c r="B123" s="5"/>
      <c r="C123" s="65"/>
      <c r="D123" s="7"/>
      <c r="E123" s="7"/>
      <c r="F123" s="7"/>
      <c r="G123" s="7"/>
      <c r="H123" s="7"/>
      <c r="I123" s="7"/>
      <c r="J123" s="7"/>
      <c r="K123" s="6"/>
    </row>
    <row r="124" spans="2:11" ht="13.8" thickBot="1" x14ac:dyDescent="0.3">
      <c r="B124" s="5"/>
      <c r="C124" s="8" t="s">
        <v>11</v>
      </c>
      <c r="D124" s="8" t="s">
        <v>56</v>
      </c>
      <c r="E124" s="8">
        <v>2016</v>
      </c>
      <c r="F124" s="8">
        <v>2017</v>
      </c>
      <c r="G124" s="8">
        <v>2018</v>
      </c>
      <c r="H124" s="8">
        <v>2019</v>
      </c>
      <c r="I124" s="8">
        <v>2020</v>
      </c>
      <c r="J124" s="8">
        <v>2021</v>
      </c>
      <c r="K124" s="6"/>
    </row>
    <row r="125" spans="2:11" ht="13.8" thickBot="1" x14ac:dyDescent="0.3">
      <c r="B125" s="5"/>
      <c r="C125" s="7" t="s">
        <v>12</v>
      </c>
      <c r="D125" s="7">
        <v>1</v>
      </c>
      <c r="E125" s="114">
        <v>134.00581380542346</v>
      </c>
      <c r="F125" s="114">
        <v>133.63062920057499</v>
      </c>
      <c r="G125" s="114">
        <v>133.26216840673382</v>
      </c>
      <c r="H125" s="114">
        <v>132.89277296559061</v>
      </c>
      <c r="I125" s="114">
        <v>132.51078358493459</v>
      </c>
      <c r="J125" s="114">
        <v>132.12000470643713</v>
      </c>
      <c r="K125" s="6"/>
    </row>
    <row r="126" spans="2:11" ht="13.8" thickBot="1" x14ac:dyDescent="0.3">
      <c r="B126" s="5"/>
      <c r="C126" s="7" t="s">
        <v>12</v>
      </c>
      <c r="D126" s="7">
        <v>2</v>
      </c>
      <c r="E126" s="114">
        <v>289.30992765216189</v>
      </c>
      <c r="F126" s="114">
        <v>288.30030898486405</v>
      </c>
      <c r="G126" s="114">
        <v>287.34340011285963</v>
      </c>
      <c r="H126" s="114">
        <v>286.44731555384914</v>
      </c>
      <c r="I126" s="114">
        <v>285.52620087086615</v>
      </c>
      <c r="J126" s="114">
        <v>284.62181824030614</v>
      </c>
      <c r="K126" s="6"/>
    </row>
    <row r="127" spans="2:11" ht="13.8" thickBot="1" x14ac:dyDescent="0.3">
      <c r="B127" s="5"/>
      <c r="C127" s="7" t="s">
        <v>12</v>
      </c>
      <c r="D127" s="7">
        <v>3</v>
      </c>
      <c r="E127" s="114">
        <v>612.31443557784576</v>
      </c>
      <c r="F127" s="114">
        <v>609.51888918162479</v>
      </c>
      <c r="G127" s="114">
        <v>607.05050618187454</v>
      </c>
      <c r="H127" s="114">
        <v>604.97718635635272</v>
      </c>
      <c r="I127" s="114">
        <v>602.89209590248208</v>
      </c>
      <c r="J127" s="114">
        <v>600.9869615583284</v>
      </c>
      <c r="K127" s="6"/>
    </row>
    <row r="128" spans="2:11" ht="13.8" thickBot="1" x14ac:dyDescent="0.3">
      <c r="B128" s="5"/>
      <c r="C128" s="7" t="s">
        <v>13</v>
      </c>
      <c r="D128" s="7">
        <v>1</v>
      </c>
      <c r="E128" s="114">
        <v>129.87477980380015</v>
      </c>
      <c r="F128" s="114">
        <v>129.32525373162665</v>
      </c>
      <c r="G128" s="114">
        <v>128.95915708784625</v>
      </c>
      <c r="H128" s="114">
        <v>128.60283328795595</v>
      </c>
      <c r="I128" s="114">
        <v>128.57305938163313</v>
      </c>
      <c r="J128" s="114">
        <v>128.34502284372448</v>
      </c>
      <c r="K128" s="6"/>
    </row>
    <row r="129" spans="2:11" ht="13.8" thickBot="1" x14ac:dyDescent="0.3">
      <c r="B129" s="5"/>
      <c r="C129" s="7" t="s">
        <v>13</v>
      </c>
      <c r="D129" s="7">
        <v>2</v>
      </c>
      <c r="E129" s="114">
        <v>265.89245527183368</v>
      </c>
      <c r="F129" s="114">
        <v>264.92656780829128</v>
      </c>
      <c r="G129" s="114">
        <v>264.2830894064864</v>
      </c>
      <c r="H129" s="114">
        <v>263.65678847427671</v>
      </c>
      <c r="I129" s="114">
        <v>263.60445566549089</v>
      </c>
      <c r="J129" s="114">
        <v>263.20364186547516</v>
      </c>
      <c r="K129" s="6"/>
    </row>
    <row r="130" spans="2:11" ht="13.8" thickBot="1" x14ac:dyDescent="0.3">
      <c r="B130" s="5"/>
      <c r="C130" s="7" t="s">
        <v>13</v>
      </c>
      <c r="D130" s="7">
        <v>3</v>
      </c>
      <c r="E130" s="114">
        <v>453.82683891492991</v>
      </c>
      <c r="F130" s="114">
        <v>452.38060731609852</v>
      </c>
      <c r="G130" s="114">
        <v>451.41712157580031</v>
      </c>
      <c r="H130" s="114">
        <v>450.47935580832967</v>
      </c>
      <c r="I130" s="114">
        <v>450.40099744404978</v>
      </c>
      <c r="J130" s="114">
        <v>449.80085549717688</v>
      </c>
      <c r="K130" s="6"/>
    </row>
    <row r="131" spans="2:11" ht="13.8" thickBot="1" x14ac:dyDescent="0.3">
      <c r="B131" s="5"/>
      <c r="C131" s="7" t="s">
        <v>14</v>
      </c>
      <c r="D131" s="7">
        <v>1</v>
      </c>
      <c r="E131" s="114">
        <v>134.47443342449617</v>
      </c>
      <c r="F131" s="114">
        <v>133.92830100149934</v>
      </c>
      <c r="G131" s="114">
        <v>133.351173071434</v>
      </c>
      <c r="H131" s="114">
        <v>132.84535004179929</v>
      </c>
      <c r="I131" s="114">
        <v>132.46223377937986</v>
      </c>
      <c r="J131" s="114">
        <v>131.99409676417554</v>
      </c>
      <c r="K131" s="6"/>
    </row>
    <row r="132" spans="2:11" ht="13.8" thickBot="1" x14ac:dyDescent="0.3">
      <c r="B132" s="5"/>
      <c r="C132" s="7" t="s">
        <v>14</v>
      </c>
      <c r="D132" s="7">
        <v>2</v>
      </c>
      <c r="E132" s="114">
        <v>293.57781555109341</v>
      </c>
      <c r="F132" s="114">
        <v>292.46122753245771</v>
      </c>
      <c r="G132" s="114">
        <v>291.27941299077264</v>
      </c>
      <c r="H132" s="114">
        <v>290.24314067316345</v>
      </c>
      <c r="I132" s="114">
        <v>289.45877131807458</v>
      </c>
      <c r="J132" s="114">
        <v>288.49860047008883</v>
      </c>
      <c r="K132" s="6"/>
    </row>
    <row r="133" spans="2:11" ht="13.8" thickBot="1" x14ac:dyDescent="0.3">
      <c r="B133" s="5"/>
      <c r="C133" s="7" t="s">
        <v>14</v>
      </c>
      <c r="D133" s="7">
        <v>3</v>
      </c>
      <c r="E133" s="114">
        <v>467.76923683448859</v>
      </c>
      <c r="F133" s="114">
        <v>466.48934175144905</v>
      </c>
      <c r="G133" s="114">
        <v>465.00652129755559</v>
      </c>
      <c r="H133" s="114">
        <v>463.66954311272042</v>
      </c>
      <c r="I133" s="114">
        <v>462.67761901100988</v>
      </c>
      <c r="J133" s="114">
        <v>461.37362879487375</v>
      </c>
      <c r="K133" s="6"/>
    </row>
    <row r="134" spans="2:11" ht="13.8" thickBot="1" x14ac:dyDescent="0.3">
      <c r="B134" s="9"/>
      <c r="C134" s="10"/>
      <c r="D134" s="10"/>
      <c r="E134" s="10"/>
      <c r="F134" s="10"/>
      <c r="G134" s="10"/>
      <c r="H134" s="10"/>
      <c r="I134" s="10"/>
      <c r="J134" s="10"/>
      <c r="K134" s="11"/>
    </row>
    <row r="135" spans="2:11" x14ac:dyDescent="0.25">
      <c r="B135" s="80"/>
      <c r="C135" s="80"/>
      <c r="D135" s="80"/>
      <c r="E135" s="80"/>
      <c r="F135" s="80"/>
      <c r="G135" s="80"/>
      <c r="H135" s="80"/>
      <c r="I135" s="80"/>
      <c r="J135" s="80"/>
      <c r="K135" s="80"/>
    </row>
    <row r="136" spans="2:11" x14ac:dyDescent="0.25">
      <c r="B136" s="80"/>
      <c r="C136" s="80"/>
      <c r="D136" s="80"/>
      <c r="E136" s="80"/>
      <c r="F136" s="80"/>
      <c r="G136" s="80"/>
      <c r="H136" s="80"/>
      <c r="I136" s="80"/>
      <c r="J136" s="80"/>
      <c r="K136" s="80"/>
    </row>
    <row r="137" spans="2:11" x14ac:dyDescent="0.25">
      <c r="B137" s="80"/>
      <c r="C137" s="80"/>
      <c r="D137" s="80"/>
      <c r="E137" s="80"/>
      <c r="F137" s="80"/>
      <c r="G137" s="80"/>
      <c r="H137" s="80"/>
      <c r="I137" s="80"/>
      <c r="J137" s="80"/>
      <c r="K137" s="80"/>
    </row>
    <row r="138" spans="2:11" x14ac:dyDescent="0.25">
      <c r="B138" s="80"/>
      <c r="C138" s="80"/>
      <c r="D138" s="80"/>
      <c r="E138" s="80"/>
      <c r="F138" s="80"/>
      <c r="G138" s="80"/>
      <c r="H138" s="80"/>
      <c r="I138" s="80"/>
      <c r="J138" s="80"/>
      <c r="K138" s="80"/>
    </row>
    <row r="139" spans="2:11" x14ac:dyDescent="0.25">
      <c r="B139" s="80"/>
      <c r="C139" s="80"/>
      <c r="D139" s="80"/>
      <c r="E139" s="80"/>
      <c r="F139" s="80"/>
      <c r="G139" s="80"/>
      <c r="H139" s="80"/>
      <c r="I139" s="80"/>
      <c r="J139" s="80"/>
      <c r="K139" s="80"/>
    </row>
    <row r="140" spans="2:11" x14ac:dyDescent="0.25">
      <c r="B140" s="80"/>
      <c r="C140" s="80"/>
      <c r="D140" s="80"/>
      <c r="E140" s="80"/>
      <c r="F140" s="80"/>
      <c r="G140" s="80"/>
      <c r="H140" s="80"/>
      <c r="I140" s="80"/>
      <c r="J140" s="80"/>
      <c r="K140" s="80"/>
    </row>
    <row r="141" spans="2:11" x14ac:dyDescent="0.25">
      <c r="B141" s="80"/>
      <c r="C141" s="80"/>
      <c r="D141" s="80"/>
      <c r="E141" s="80"/>
      <c r="F141" s="80"/>
      <c r="G141" s="80"/>
      <c r="H141" s="80"/>
      <c r="I141" s="80"/>
      <c r="J141" s="80"/>
      <c r="K141" s="80"/>
    </row>
    <row r="142" spans="2:11" x14ac:dyDescent="0.25">
      <c r="B142" s="80"/>
      <c r="C142" s="80"/>
      <c r="D142" s="80"/>
      <c r="E142" s="80"/>
      <c r="F142" s="80"/>
      <c r="G142" s="80"/>
      <c r="H142" s="80"/>
      <c r="I142" s="80"/>
      <c r="J142" s="80"/>
      <c r="K142" s="80"/>
    </row>
    <row r="143" spans="2:11" x14ac:dyDescent="0.25">
      <c r="B143" s="80"/>
      <c r="C143" s="80"/>
      <c r="D143" s="80"/>
      <c r="E143" s="80"/>
      <c r="F143" s="80"/>
      <c r="G143" s="80"/>
      <c r="H143" s="80"/>
      <c r="I143" s="80"/>
      <c r="J143" s="80"/>
      <c r="K143" s="80"/>
    </row>
    <row r="144" spans="2:11" x14ac:dyDescent="0.25">
      <c r="B144" s="80"/>
      <c r="C144" s="80"/>
      <c r="D144" s="80"/>
      <c r="E144" s="80"/>
      <c r="F144" s="80"/>
      <c r="G144" s="80"/>
      <c r="H144" s="80"/>
      <c r="I144" s="80"/>
      <c r="J144" s="80"/>
      <c r="K144" s="80"/>
    </row>
    <row r="145" spans="2:11" x14ac:dyDescent="0.25">
      <c r="B145" s="80"/>
      <c r="C145" s="80"/>
      <c r="D145" s="80"/>
      <c r="E145" s="80"/>
      <c r="F145" s="80"/>
      <c r="G145" s="80"/>
      <c r="H145" s="80"/>
      <c r="I145" s="80"/>
      <c r="J145" s="80"/>
      <c r="K145" s="80"/>
    </row>
    <row r="146" spans="2:11" x14ac:dyDescent="0.25">
      <c r="B146" s="80"/>
      <c r="C146" s="80"/>
      <c r="D146" s="80"/>
      <c r="E146" s="80"/>
      <c r="F146" s="80"/>
      <c r="G146" s="80"/>
      <c r="H146" s="80"/>
      <c r="I146" s="80"/>
      <c r="J146" s="80"/>
      <c r="K146" s="80"/>
    </row>
    <row r="147" spans="2:11" x14ac:dyDescent="0.25">
      <c r="B147" s="80"/>
      <c r="C147" s="80"/>
      <c r="D147" s="80"/>
      <c r="E147" s="80"/>
      <c r="F147" s="80"/>
      <c r="G147" s="80"/>
      <c r="H147" s="80"/>
      <c r="I147" s="80"/>
      <c r="J147" s="80"/>
      <c r="K147" s="80"/>
    </row>
    <row r="148" spans="2:11" x14ac:dyDescent="0.25">
      <c r="B148" s="80"/>
      <c r="C148" s="80"/>
      <c r="D148" s="80"/>
      <c r="E148" s="80"/>
      <c r="F148" s="80"/>
      <c r="G148" s="80"/>
      <c r="H148" s="80"/>
      <c r="I148" s="80"/>
      <c r="J148" s="80"/>
      <c r="K148" s="80"/>
    </row>
    <row r="149" spans="2:11" x14ac:dyDescent="0.25">
      <c r="B149" s="80"/>
      <c r="C149" s="80"/>
      <c r="D149" s="80"/>
      <c r="E149" s="80"/>
      <c r="F149" s="80"/>
      <c r="G149" s="80"/>
      <c r="H149" s="80"/>
      <c r="I149" s="80"/>
      <c r="J149" s="80"/>
      <c r="K149" s="80"/>
    </row>
    <row r="150" spans="2:11" x14ac:dyDescent="0.25">
      <c r="B150" s="80"/>
      <c r="C150" s="80"/>
      <c r="D150" s="80"/>
      <c r="E150" s="80"/>
      <c r="F150" s="80"/>
      <c r="G150" s="80"/>
      <c r="H150" s="80"/>
      <c r="I150" s="80"/>
      <c r="J150" s="80"/>
      <c r="K150" s="80"/>
    </row>
    <row r="151" spans="2:11" x14ac:dyDescent="0.25">
      <c r="B151" s="80"/>
      <c r="C151" s="80"/>
      <c r="D151" s="80"/>
      <c r="E151" s="80"/>
      <c r="F151" s="80"/>
      <c r="G151" s="80"/>
      <c r="H151" s="80"/>
      <c r="I151" s="80"/>
      <c r="J151" s="80"/>
      <c r="K151" s="80"/>
    </row>
    <row r="152" spans="2:11" x14ac:dyDescent="0.25">
      <c r="B152" s="80"/>
      <c r="C152" s="80"/>
      <c r="D152" s="80"/>
      <c r="E152" s="80"/>
      <c r="F152" s="80"/>
      <c r="G152" s="80"/>
      <c r="H152" s="80"/>
      <c r="I152" s="80"/>
      <c r="J152" s="80"/>
      <c r="K152" s="80"/>
    </row>
    <row r="153" spans="2:11" x14ac:dyDescent="0.25">
      <c r="B153" s="80"/>
      <c r="C153" s="80"/>
      <c r="D153" s="80"/>
      <c r="E153" s="80"/>
      <c r="F153" s="80"/>
      <c r="G153" s="80"/>
      <c r="H153" s="80"/>
      <c r="I153" s="80"/>
      <c r="J153" s="80"/>
      <c r="K153" s="80"/>
    </row>
    <row r="154" spans="2:11" x14ac:dyDescent="0.25">
      <c r="B154" s="80"/>
      <c r="C154" s="80"/>
      <c r="D154" s="80"/>
      <c r="E154" s="80"/>
      <c r="F154" s="80"/>
      <c r="G154" s="80"/>
      <c r="H154" s="80"/>
      <c r="I154" s="80"/>
      <c r="J154" s="80"/>
      <c r="K154" s="80"/>
    </row>
    <row r="155" spans="2:11" x14ac:dyDescent="0.25">
      <c r="B155" s="80"/>
      <c r="C155" s="80"/>
      <c r="D155" s="80"/>
      <c r="E155" s="80"/>
      <c r="F155" s="80"/>
      <c r="G155" s="80"/>
      <c r="H155" s="80"/>
      <c r="I155" s="80"/>
      <c r="J155" s="80"/>
      <c r="K155" s="80"/>
    </row>
    <row r="156" spans="2:11" x14ac:dyDescent="0.25">
      <c r="B156" s="80"/>
      <c r="C156" s="80"/>
      <c r="D156" s="80"/>
      <c r="E156" s="80"/>
      <c r="F156" s="80"/>
      <c r="G156" s="80"/>
      <c r="H156" s="80"/>
      <c r="I156" s="80"/>
      <c r="J156" s="80"/>
      <c r="K156" s="80"/>
    </row>
    <row r="157" spans="2:11" x14ac:dyDescent="0.25">
      <c r="B157" s="80"/>
      <c r="C157" s="80"/>
      <c r="D157" s="80"/>
      <c r="E157" s="80"/>
      <c r="F157" s="80"/>
      <c r="G157" s="80"/>
      <c r="H157" s="80"/>
      <c r="I157" s="80"/>
      <c r="J157" s="80"/>
      <c r="K157" s="80"/>
    </row>
    <row r="158" spans="2:11" x14ac:dyDescent="0.25">
      <c r="B158" s="80"/>
      <c r="C158" s="80"/>
      <c r="D158" s="80"/>
      <c r="E158" s="80"/>
      <c r="F158" s="80"/>
      <c r="G158" s="80"/>
      <c r="H158" s="80"/>
      <c r="I158" s="80"/>
      <c r="J158" s="80"/>
      <c r="K158" s="80"/>
    </row>
    <row r="159" spans="2:11" x14ac:dyDescent="0.25">
      <c r="B159" s="80"/>
      <c r="C159" s="80"/>
      <c r="D159" s="80"/>
      <c r="E159" s="80"/>
      <c r="F159" s="80"/>
      <c r="G159" s="80"/>
      <c r="H159" s="80"/>
      <c r="I159" s="80"/>
      <c r="J159" s="80"/>
      <c r="K159" s="80"/>
    </row>
    <row r="160" spans="2:11" x14ac:dyDescent="0.25">
      <c r="B160" s="80"/>
      <c r="C160" s="80"/>
      <c r="D160" s="80"/>
      <c r="E160" s="80"/>
      <c r="F160" s="80"/>
      <c r="G160" s="80"/>
      <c r="H160" s="80"/>
      <c r="I160" s="80"/>
      <c r="J160" s="80"/>
      <c r="K160" s="80"/>
    </row>
    <row r="161" spans="2:11" x14ac:dyDescent="0.25">
      <c r="B161" s="80"/>
      <c r="C161" s="80"/>
      <c r="D161" s="80"/>
      <c r="E161" s="80"/>
      <c r="F161" s="80"/>
      <c r="G161" s="80"/>
      <c r="H161" s="80"/>
      <c r="I161" s="80"/>
      <c r="J161" s="80"/>
      <c r="K161" s="80"/>
    </row>
    <row r="162" spans="2:11" x14ac:dyDescent="0.25">
      <c r="B162" s="80"/>
      <c r="C162" s="80"/>
      <c r="D162" s="80"/>
      <c r="E162" s="80"/>
      <c r="F162" s="80"/>
      <c r="G162" s="80"/>
      <c r="H162" s="80"/>
      <c r="I162" s="80"/>
      <c r="J162" s="80"/>
      <c r="K162" s="80"/>
    </row>
    <row r="163" spans="2:11" x14ac:dyDescent="0.25">
      <c r="B163" s="80"/>
      <c r="C163" s="80"/>
      <c r="D163" s="80"/>
      <c r="E163" s="80"/>
      <c r="F163" s="80"/>
      <c r="G163" s="80"/>
      <c r="H163" s="80"/>
      <c r="I163" s="80"/>
      <c r="J163" s="80"/>
      <c r="K163" s="80"/>
    </row>
    <row r="164" spans="2:11" x14ac:dyDescent="0.25">
      <c r="B164" s="80"/>
      <c r="C164" s="80"/>
      <c r="D164" s="80"/>
      <c r="E164" s="80"/>
      <c r="F164" s="80"/>
      <c r="G164" s="80"/>
      <c r="H164" s="80"/>
      <c r="I164" s="80"/>
      <c r="J164" s="80"/>
      <c r="K164" s="80"/>
    </row>
    <row r="165" spans="2:11" x14ac:dyDescent="0.25">
      <c r="B165" s="80"/>
      <c r="C165" s="80"/>
      <c r="D165" s="80"/>
      <c r="E165" s="80"/>
      <c r="F165" s="80"/>
      <c r="G165" s="80"/>
      <c r="H165" s="80"/>
      <c r="I165" s="80"/>
      <c r="J165" s="80"/>
      <c r="K165" s="80"/>
    </row>
    <row r="166" spans="2:11" x14ac:dyDescent="0.25">
      <c r="B166" s="80"/>
      <c r="C166" s="80"/>
      <c r="D166" s="80"/>
      <c r="E166" s="80"/>
      <c r="F166" s="80"/>
      <c r="G166" s="80"/>
      <c r="H166" s="80"/>
      <c r="I166" s="80"/>
      <c r="J166" s="80"/>
      <c r="K166" s="80"/>
    </row>
    <row r="167" spans="2:11" x14ac:dyDescent="0.25">
      <c r="B167" s="80"/>
      <c r="C167" s="80"/>
      <c r="D167" s="80"/>
      <c r="E167" s="80"/>
      <c r="F167" s="80"/>
      <c r="G167" s="80"/>
      <c r="H167" s="80"/>
      <c r="I167" s="80"/>
      <c r="J167" s="80"/>
      <c r="K167" s="80"/>
    </row>
    <row r="168" spans="2:11" x14ac:dyDescent="0.25">
      <c r="B168" s="80"/>
      <c r="C168" s="80"/>
      <c r="D168" s="80"/>
      <c r="E168" s="80"/>
      <c r="F168" s="80"/>
      <c r="G168" s="80"/>
      <c r="H168" s="80"/>
      <c r="I168" s="80"/>
      <c r="J168" s="80"/>
      <c r="K168" s="80"/>
    </row>
    <row r="169" spans="2:11" x14ac:dyDescent="0.25">
      <c r="B169" s="80"/>
      <c r="C169" s="80"/>
      <c r="D169" s="80"/>
      <c r="E169" s="80"/>
      <c r="F169" s="80"/>
      <c r="G169" s="80"/>
      <c r="H169" s="80"/>
      <c r="I169" s="80"/>
      <c r="J169" s="80"/>
      <c r="K169" s="80"/>
    </row>
    <row r="170" spans="2:11" x14ac:dyDescent="0.25">
      <c r="B170" s="80"/>
      <c r="C170" s="80"/>
      <c r="D170" s="80"/>
      <c r="E170" s="80"/>
      <c r="F170" s="80"/>
      <c r="G170" s="80"/>
      <c r="H170" s="80"/>
      <c r="I170" s="80"/>
      <c r="J170" s="80"/>
      <c r="K170" s="80"/>
    </row>
    <row r="171" spans="2:11" x14ac:dyDescent="0.25">
      <c r="B171" s="80"/>
      <c r="C171" s="80"/>
      <c r="D171" s="80"/>
      <c r="E171" s="80"/>
      <c r="F171" s="80"/>
      <c r="G171" s="80"/>
      <c r="H171" s="80"/>
      <c r="I171" s="80"/>
      <c r="J171" s="80"/>
      <c r="K171" s="80"/>
    </row>
    <row r="172" spans="2:11" x14ac:dyDescent="0.25">
      <c r="B172" s="80"/>
      <c r="C172" s="80"/>
      <c r="D172" s="80"/>
      <c r="E172" s="80"/>
      <c r="F172" s="80"/>
      <c r="G172" s="80"/>
      <c r="H172" s="80"/>
      <c r="I172" s="80"/>
      <c r="J172" s="80"/>
      <c r="K172" s="80"/>
    </row>
    <row r="173" spans="2:11" x14ac:dyDescent="0.25">
      <c r="B173" s="80"/>
      <c r="C173" s="80"/>
      <c r="D173" s="80"/>
      <c r="E173" s="80"/>
      <c r="F173" s="80"/>
      <c r="G173" s="80"/>
      <c r="H173" s="80"/>
      <c r="I173" s="80"/>
      <c r="J173" s="80"/>
      <c r="K173" s="80"/>
    </row>
    <row r="174" spans="2:11" x14ac:dyDescent="0.25">
      <c r="B174" s="80"/>
      <c r="C174" s="80"/>
      <c r="D174" s="80"/>
      <c r="E174" s="80"/>
      <c r="F174" s="80"/>
      <c r="G174" s="80"/>
      <c r="H174" s="80"/>
      <c r="I174" s="80"/>
      <c r="J174" s="80"/>
      <c r="K174" s="80"/>
    </row>
    <row r="175" spans="2:11" x14ac:dyDescent="0.25">
      <c r="B175" s="80"/>
      <c r="C175" s="80"/>
      <c r="D175" s="80"/>
      <c r="E175" s="80"/>
      <c r="F175" s="80"/>
      <c r="G175" s="80"/>
      <c r="H175" s="80"/>
      <c r="I175" s="80"/>
      <c r="J175" s="80"/>
      <c r="K175" s="80"/>
    </row>
    <row r="176" spans="2:11" x14ac:dyDescent="0.25">
      <c r="B176" s="80"/>
      <c r="C176" s="80"/>
      <c r="D176" s="80"/>
      <c r="E176" s="80"/>
      <c r="F176" s="80"/>
      <c r="G176" s="80"/>
      <c r="H176" s="80"/>
      <c r="I176" s="80"/>
      <c r="J176" s="80"/>
      <c r="K176" s="80"/>
    </row>
    <row r="177" spans="2:11" x14ac:dyDescent="0.25">
      <c r="B177" s="80"/>
      <c r="C177" s="80"/>
      <c r="D177" s="80"/>
      <c r="E177" s="80"/>
      <c r="F177" s="80"/>
      <c r="G177" s="80"/>
      <c r="H177" s="80"/>
      <c r="I177" s="80"/>
      <c r="J177" s="80"/>
      <c r="K177" s="80"/>
    </row>
    <row r="178" spans="2:11" x14ac:dyDescent="0.25">
      <c r="B178" s="80"/>
      <c r="C178" s="80"/>
      <c r="D178" s="80"/>
      <c r="E178" s="80"/>
      <c r="F178" s="80"/>
      <c r="G178" s="80"/>
      <c r="H178" s="80"/>
      <c r="I178" s="80"/>
      <c r="J178" s="80"/>
      <c r="K178" s="80"/>
    </row>
    <row r="179" spans="2:11" x14ac:dyDescent="0.25">
      <c r="B179" s="80"/>
      <c r="C179" s="80"/>
      <c r="D179" s="80"/>
      <c r="E179" s="80"/>
      <c r="F179" s="80"/>
      <c r="G179" s="80"/>
      <c r="H179" s="80"/>
      <c r="I179" s="80"/>
      <c r="J179" s="80"/>
      <c r="K179" s="80"/>
    </row>
    <row r="180" spans="2:11" x14ac:dyDescent="0.25">
      <c r="B180" s="80"/>
      <c r="C180" s="80"/>
      <c r="D180" s="80"/>
      <c r="E180" s="80"/>
      <c r="F180" s="80"/>
      <c r="G180" s="80"/>
      <c r="H180" s="80"/>
      <c r="I180" s="80"/>
      <c r="J180" s="80"/>
      <c r="K180" s="80"/>
    </row>
    <row r="181" spans="2:11" x14ac:dyDescent="0.25">
      <c r="B181" s="80"/>
      <c r="C181" s="80"/>
      <c r="D181" s="80"/>
      <c r="E181" s="80"/>
      <c r="F181" s="80"/>
      <c r="G181" s="80"/>
      <c r="H181" s="80"/>
      <c r="I181" s="80"/>
      <c r="J181" s="80"/>
      <c r="K181" s="80"/>
    </row>
    <row r="182" spans="2:11" x14ac:dyDescent="0.25">
      <c r="B182" s="80"/>
      <c r="C182" s="80"/>
      <c r="D182" s="80"/>
      <c r="E182" s="80"/>
      <c r="F182" s="80"/>
      <c r="G182" s="80"/>
      <c r="H182" s="80"/>
      <c r="I182" s="80"/>
      <c r="J182" s="80"/>
      <c r="K182" s="80"/>
    </row>
    <row r="183" spans="2:11" x14ac:dyDescent="0.25">
      <c r="B183" s="80"/>
      <c r="C183" s="80"/>
      <c r="D183" s="80"/>
      <c r="E183" s="80"/>
      <c r="F183" s="80"/>
      <c r="G183" s="80"/>
      <c r="H183" s="80"/>
      <c r="I183" s="80"/>
      <c r="J183" s="80"/>
      <c r="K183" s="80"/>
    </row>
    <row r="184" spans="2:11" x14ac:dyDescent="0.25">
      <c r="B184" s="80"/>
      <c r="C184" s="80"/>
      <c r="D184" s="80"/>
      <c r="E184" s="80"/>
      <c r="F184" s="80"/>
      <c r="G184" s="80"/>
      <c r="H184" s="80"/>
      <c r="I184" s="80"/>
      <c r="J184" s="80"/>
      <c r="K184" s="80"/>
    </row>
    <row r="185" spans="2:11" x14ac:dyDescent="0.25">
      <c r="B185" s="80"/>
      <c r="C185" s="80"/>
      <c r="D185" s="80"/>
      <c r="E185" s="80"/>
      <c r="F185" s="80"/>
      <c r="G185" s="80"/>
      <c r="H185" s="80"/>
      <c r="I185" s="80"/>
      <c r="J185" s="80"/>
      <c r="K185" s="80"/>
    </row>
    <row r="186" spans="2:11" x14ac:dyDescent="0.25">
      <c r="B186" s="80"/>
      <c r="C186" s="80"/>
      <c r="D186" s="80"/>
      <c r="E186" s="80"/>
      <c r="F186" s="80"/>
      <c r="G186" s="80"/>
      <c r="H186" s="80"/>
      <c r="I186" s="80"/>
      <c r="J186" s="80"/>
      <c r="K186" s="80"/>
    </row>
    <row r="187" spans="2:11" x14ac:dyDescent="0.25">
      <c r="B187" s="80"/>
      <c r="C187" s="80"/>
      <c r="D187" s="80"/>
      <c r="E187" s="80"/>
      <c r="F187" s="80"/>
      <c r="G187" s="80"/>
      <c r="H187" s="80"/>
      <c r="I187" s="80"/>
      <c r="J187" s="80"/>
      <c r="K187" s="80"/>
    </row>
    <row r="188" spans="2:11" x14ac:dyDescent="0.25">
      <c r="B188" s="80"/>
      <c r="C188" s="80"/>
      <c r="D188" s="80"/>
      <c r="E188" s="80"/>
      <c r="F188" s="80"/>
      <c r="G188" s="80"/>
      <c r="H188" s="80"/>
      <c r="I188" s="80"/>
      <c r="J188" s="80"/>
      <c r="K188" s="80"/>
    </row>
    <row r="189" spans="2:11" x14ac:dyDescent="0.25">
      <c r="B189" s="80"/>
      <c r="C189" s="80"/>
      <c r="D189" s="80"/>
      <c r="E189" s="80"/>
      <c r="F189" s="80"/>
      <c r="G189" s="80"/>
      <c r="H189" s="80"/>
      <c r="I189" s="80"/>
      <c r="J189" s="80"/>
      <c r="K189" s="80"/>
    </row>
    <row r="190" spans="2:11" x14ac:dyDescent="0.25">
      <c r="B190" s="80"/>
      <c r="C190" s="80"/>
      <c r="D190" s="80"/>
      <c r="E190" s="80"/>
      <c r="F190" s="80"/>
      <c r="G190" s="80"/>
      <c r="H190" s="80"/>
      <c r="I190" s="80"/>
      <c r="J190" s="80"/>
      <c r="K190" s="80"/>
    </row>
    <row r="191" spans="2:11" x14ac:dyDescent="0.25">
      <c r="B191" s="80"/>
      <c r="C191" s="80"/>
      <c r="D191" s="80"/>
      <c r="E191" s="80"/>
      <c r="F191" s="80"/>
      <c r="G191" s="80"/>
      <c r="H191" s="80"/>
      <c r="I191" s="80"/>
      <c r="J191" s="80"/>
      <c r="K191" s="80"/>
    </row>
    <row r="192" spans="2:11" x14ac:dyDescent="0.25">
      <c r="B192" s="80"/>
      <c r="C192" s="80"/>
      <c r="D192" s="80"/>
      <c r="E192" s="80"/>
      <c r="F192" s="80"/>
      <c r="G192" s="80"/>
      <c r="H192" s="80"/>
      <c r="I192" s="80"/>
      <c r="J192" s="80"/>
      <c r="K192" s="80"/>
    </row>
    <row r="193" spans="2:11" x14ac:dyDescent="0.25">
      <c r="B193" s="80"/>
      <c r="C193" s="80"/>
      <c r="D193" s="80"/>
      <c r="E193" s="80"/>
      <c r="F193" s="80"/>
      <c r="G193" s="80"/>
      <c r="H193" s="80"/>
      <c r="I193" s="80"/>
      <c r="J193" s="80"/>
      <c r="K193" s="80"/>
    </row>
    <row r="194" spans="2:11" x14ac:dyDescent="0.25">
      <c r="B194" s="80"/>
      <c r="C194" s="80"/>
      <c r="D194" s="80"/>
      <c r="E194" s="80"/>
      <c r="F194" s="80"/>
      <c r="G194" s="80"/>
      <c r="H194" s="80"/>
      <c r="I194" s="80"/>
      <c r="J194" s="80"/>
      <c r="K194" s="80"/>
    </row>
    <row r="195" spans="2:11" x14ac:dyDescent="0.25">
      <c r="B195" s="80"/>
      <c r="C195" s="80"/>
      <c r="D195" s="80"/>
      <c r="E195" s="80"/>
      <c r="F195" s="80"/>
      <c r="G195" s="80"/>
      <c r="H195" s="80"/>
      <c r="I195" s="80"/>
      <c r="J195" s="80"/>
      <c r="K195" s="80"/>
    </row>
    <row r="196" spans="2:11" x14ac:dyDescent="0.25">
      <c r="B196" s="80"/>
      <c r="C196" s="80"/>
      <c r="D196" s="80"/>
      <c r="E196" s="80"/>
      <c r="F196" s="80"/>
      <c r="G196" s="80"/>
      <c r="H196" s="80"/>
      <c r="I196" s="80"/>
      <c r="J196" s="80"/>
      <c r="K196" s="80"/>
    </row>
    <row r="197" spans="2:11" x14ac:dyDescent="0.25">
      <c r="B197" s="80"/>
      <c r="C197" s="80"/>
      <c r="D197" s="80"/>
      <c r="E197" s="80"/>
      <c r="F197" s="80"/>
      <c r="G197" s="80"/>
      <c r="H197" s="80"/>
      <c r="I197" s="80"/>
      <c r="J197" s="80"/>
      <c r="K197" s="80"/>
    </row>
  </sheetData>
  <mergeCells count="25">
    <mergeCell ref="E104:J104"/>
    <mergeCell ref="E118:J118"/>
    <mergeCell ref="E119:J119"/>
    <mergeCell ref="E121:J121"/>
    <mergeCell ref="E82:J82"/>
    <mergeCell ref="E83:J83"/>
    <mergeCell ref="E85:J85"/>
    <mergeCell ref="E101:J101"/>
    <mergeCell ref="E102:J102"/>
    <mergeCell ref="C97:J97"/>
    <mergeCell ref="E48:J48"/>
    <mergeCell ref="E50:J50"/>
    <mergeCell ref="E63:J63"/>
    <mergeCell ref="E64:J64"/>
    <mergeCell ref="E66:J66"/>
    <mergeCell ref="E18:J18"/>
    <mergeCell ref="E31:J31"/>
    <mergeCell ref="E32:J32"/>
    <mergeCell ref="E34:J34"/>
    <mergeCell ref="E47:J47"/>
    <mergeCell ref="D3:I3"/>
    <mergeCell ref="D4:I4"/>
    <mergeCell ref="D6:I6"/>
    <mergeCell ref="E15:J15"/>
    <mergeCell ref="E16:J16"/>
  </mergeCells>
  <hyperlinks>
    <hyperlink ref="C1" location="TOC!A1" display="Back to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sheetPr>
  <dimension ref="A1:AE152"/>
  <sheetViews>
    <sheetView showGridLines="0" workbookViewId="0"/>
  </sheetViews>
  <sheetFormatPr defaultColWidth="9.19921875" defaultRowHeight="13.2" x14ac:dyDescent="0.25"/>
  <cols>
    <col min="1" max="1" width="9.19921875" style="80"/>
    <col min="2" max="2" width="9.19921875" style="120"/>
    <col min="3" max="4" width="18.59765625" style="120" customWidth="1"/>
    <col min="5" max="10" width="11.59765625" style="120" customWidth="1"/>
    <col min="11" max="11" width="9.19921875" style="120"/>
    <col min="12" max="16" width="9.19921875" style="80"/>
    <col min="17" max="25" width="9.19921875" style="1"/>
    <col min="26" max="16384" width="9.19921875" style="120"/>
  </cols>
  <sheetData>
    <row r="1" spans="2:11" ht="13.8" thickBot="1" x14ac:dyDescent="0.3">
      <c r="B1" s="80"/>
      <c r="C1" s="197" t="s">
        <v>241</v>
      </c>
      <c r="D1" s="80"/>
      <c r="E1" s="80"/>
      <c r="F1" s="80"/>
      <c r="G1" s="80"/>
      <c r="H1" s="80"/>
      <c r="I1" s="80"/>
      <c r="J1" s="80"/>
      <c r="K1" s="80"/>
    </row>
    <row r="2" spans="2:11" x14ac:dyDescent="0.25">
      <c r="B2" s="2"/>
      <c r="C2" s="63"/>
      <c r="D2" s="63"/>
      <c r="E2" s="63"/>
      <c r="F2" s="63"/>
      <c r="G2" s="63"/>
      <c r="H2" s="63"/>
      <c r="I2" s="63"/>
      <c r="J2" s="4"/>
      <c r="K2" s="80"/>
    </row>
    <row r="3" spans="2:11" ht="13.8" x14ac:dyDescent="0.25">
      <c r="B3" s="5"/>
      <c r="C3" s="131"/>
      <c r="D3" s="291" t="s">
        <v>284</v>
      </c>
      <c r="E3" s="291"/>
      <c r="F3" s="291"/>
      <c r="G3" s="291"/>
      <c r="H3" s="291"/>
      <c r="I3" s="291"/>
      <c r="J3" s="6"/>
      <c r="K3" s="80"/>
    </row>
    <row r="4" spans="2:11" x14ac:dyDescent="0.25">
      <c r="B4" s="5"/>
      <c r="C4" s="131"/>
      <c r="D4" s="292" t="s">
        <v>175</v>
      </c>
      <c r="E4" s="292"/>
      <c r="F4" s="292"/>
      <c r="G4" s="292"/>
      <c r="H4" s="292"/>
      <c r="I4" s="292"/>
      <c r="J4" s="6"/>
      <c r="K4" s="80"/>
    </row>
    <row r="5" spans="2:11" ht="14.25" customHeight="1" x14ac:dyDescent="0.25">
      <c r="B5" s="5"/>
      <c r="C5" s="131"/>
      <c r="D5" s="131"/>
      <c r="E5" s="166"/>
      <c r="F5" s="166"/>
      <c r="G5" s="166"/>
      <c r="H5" s="166"/>
      <c r="I5" s="166"/>
      <c r="J5" s="6"/>
      <c r="K5" s="80"/>
    </row>
    <row r="6" spans="2:11" ht="30" customHeight="1" x14ac:dyDescent="0.25">
      <c r="B6" s="5"/>
      <c r="C6" s="131"/>
      <c r="D6" s="293" t="s">
        <v>184</v>
      </c>
      <c r="E6" s="293"/>
      <c r="F6" s="293"/>
      <c r="G6" s="293"/>
      <c r="H6" s="293"/>
      <c r="I6" s="293"/>
      <c r="J6" s="6"/>
      <c r="K6" s="80"/>
    </row>
    <row r="7" spans="2:11" x14ac:dyDescent="0.25">
      <c r="B7" s="5"/>
      <c r="C7" s="111"/>
      <c r="D7" s="111"/>
      <c r="E7" s="111"/>
      <c r="F7" s="111"/>
      <c r="G7" s="111"/>
      <c r="H7" s="111"/>
      <c r="I7" s="111"/>
      <c r="J7" s="6"/>
      <c r="K7" s="80"/>
    </row>
    <row r="8" spans="2:11" x14ac:dyDescent="0.25">
      <c r="B8" s="5"/>
      <c r="C8" s="7"/>
      <c r="D8" s="7"/>
      <c r="E8" s="7"/>
      <c r="F8" s="7"/>
      <c r="G8" s="7"/>
      <c r="H8" s="7"/>
      <c r="I8" s="7"/>
      <c r="J8" s="6"/>
      <c r="K8" s="80"/>
    </row>
    <row r="9" spans="2:11" ht="13.8" thickBot="1" x14ac:dyDescent="0.3">
      <c r="B9" s="5"/>
      <c r="C9" s="8" t="s">
        <v>0</v>
      </c>
      <c r="D9" s="8">
        <v>2016</v>
      </c>
      <c r="E9" s="8">
        <v>2017</v>
      </c>
      <c r="F9" s="8">
        <v>2018</v>
      </c>
      <c r="G9" s="8">
        <v>2019</v>
      </c>
      <c r="H9" s="8">
        <v>2020</v>
      </c>
      <c r="I9" s="8">
        <v>2021</v>
      </c>
      <c r="J9" s="6"/>
      <c r="K9" s="80"/>
    </row>
    <row r="10" spans="2:11" ht="13.8" thickBot="1" x14ac:dyDescent="0.3">
      <c r="B10" s="5"/>
      <c r="C10" s="7" t="s">
        <v>66</v>
      </c>
      <c r="D10" s="114">
        <v>155.4359813401723</v>
      </c>
      <c r="E10" s="114">
        <v>161.53897213710081</v>
      </c>
      <c r="F10" s="114">
        <v>171.10603343298175</v>
      </c>
      <c r="G10" s="114">
        <v>183.33933720900578</v>
      </c>
      <c r="H10" s="114">
        <v>199.52018441021571</v>
      </c>
      <c r="I10" s="114">
        <v>215.31040084008063</v>
      </c>
      <c r="J10" s="6"/>
      <c r="K10" s="80"/>
    </row>
    <row r="11" spans="2:11" ht="13.8" thickBot="1" x14ac:dyDescent="0.3">
      <c r="B11" s="5"/>
      <c r="C11" s="7" t="s">
        <v>165</v>
      </c>
      <c r="D11" s="114">
        <v>155.90526951760728</v>
      </c>
      <c r="E11" s="114">
        <v>162.59847342064432</v>
      </c>
      <c r="F11" s="114">
        <v>172.87610340768745</v>
      </c>
      <c r="G11" s="114">
        <v>186.0814654558653</v>
      </c>
      <c r="H11" s="114">
        <v>203.63089096304577</v>
      </c>
      <c r="I11" s="114">
        <v>220.96813338060971</v>
      </c>
      <c r="J11" s="6"/>
      <c r="K11" s="80"/>
    </row>
    <row r="12" spans="2:11" s="76" customFormat="1" ht="13.8" x14ac:dyDescent="0.25">
      <c r="B12" s="230"/>
      <c r="C12" s="226"/>
      <c r="D12" s="225"/>
      <c r="E12" s="242"/>
      <c r="F12" s="242"/>
      <c r="G12" s="242"/>
      <c r="H12" s="242"/>
      <c r="I12" s="242"/>
      <c r="J12" s="243"/>
    </row>
    <row r="13" spans="2:11" s="76" customFormat="1" ht="13.8" x14ac:dyDescent="0.25">
      <c r="B13" s="230"/>
      <c r="C13" s="226" t="s">
        <v>232</v>
      </c>
      <c r="D13" s="225"/>
      <c r="E13" s="242"/>
      <c r="F13" s="242"/>
      <c r="G13" s="242"/>
      <c r="H13" s="242"/>
      <c r="I13" s="242"/>
      <c r="J13" s="243"/>
    </row>
    <row r="14" spans="2:11" s="76" customFormat="1" ht="37.950000000000003" customHeight="1" x14ac:dyDescent="0.25">
      <c r="B14" s="230"/>
      <c r="C14" s="309" t="s">
        <v>384</v>
      </c>
      <c r="D14" s="309"/>
      <c r="E14" s="309"/>
      <c r="F14" s="309"/>
      <c r="G14" s="309"/>
      <c r="H14" s="309"/>
      <c r="I14" s="309"/>
      <c r="J14" s="236"/>
    </row>
    <row r="15" spans="2:11" ht="13.8" thickBot="1" x14ac:dyDescent="0.3">
      <c r="B15" s="9"/>
      <c r="C15" s="10"/>
      <c r="D15" s="10"/>
      <c r="E15" s="10"/>
      <c r="F15" s="10"/>
      <c r="G15" s="10"/>
      <c r="H15" s="10"/>
      <c r="I15" s="10"/>
      <c r="J15" s="11"/>
      <c r="K15" s="80"/>
    </row>
    <row r="16" spans="2:11" ht="13.8" thickBot="1" x14ac:dyDescent="0.3">
      <c r="B16" s="80"/>
      <c r="C16" s="80"/>
      <c r="D16" s="80"/>
      <c r="E16" s="80"/>
      <c r="F16" s="80"/>
      <c r="G16" s="80"/>
      <c r="H16" s="80"/>
      <c r="I16" s="80"/>
      <c r="J16" s="80"/>
      <c r="K16" s="80"/>
    </row>
    <row r="17" spans="2:14" x14ac:dyDescent="0.25">
      <c r="B17" s="2"/>
      <c r="C17" s="63"/>
      <c r="D17" s="63"/>
      <c r="E17" s="63"/>
      <c r="F17" s="63"/>
      <c r="G17" s="63"/>
      <c r="H17" s="63"/>
      <c r="I17" s="63"/>
      <c r="J17" s="63"/>
      <c r="K17" s="4"/>
    </row>
    <row r="18" spans="2:14" ht="13.8" x14ac:dyDescent="0.25">
      <c r="B18" s="5"/>
      <c r="C18" s="131"/>
      <c r="D18" s="161"/>
      <c r="E18" s="291" t="s">
        <v>410</v>
      </c>
      <c r="F18" s="291"/>
      <c r="G18" s="291"/>
      <c r="H18" s="291"/>
      <c r="I18" s="291"/>
      <c r="J18" s="291"/>
      <c r="K18" s="6"/>
    </row>
    <row r="19" spans="2:14" x14ac:dyDescent="0.25">
      <c r="B19" s="5"/>
      <c r="C19" s="131"/>
      <c r="D19" s="162"/>
      <c r="E19" s="292" t="s">
        <v>55</v>
      </c>
      <c r="F19" s="292"/>
      <c r="G19" s="292"/>
      <c r="H19" s="292"/>
      <c r="I19" s="292"/>
      <c r="J19" s="292"/>
      <c r="K19" s="6"/>
    </row>
    <row r="20" spans="2:14" ht="14.25" customHeight="1" x14ac:dyDescent="0.25">
      <c r="B20" s="5"/>
      <c r="C20" s="131"/>
      <c r="D20" s="167"/>
      <c r="E20" s="166"/>
      <c r="F20" s="166"/>
      <c r="G20" s="166"/>
      <c r="H20" s="166"/>
      <c r="I20" s="166"/>
      <c r="J20" s="166"/>
      <c r="K20" s="6"/>
    </row>
    <row r="21" spans="2:14" ht="27.75" customHeight="1" x14ac:dyDescent="0.25">
      <c r="B21" s="5"/>
      <c r="C21" s="131"/>
      <c r="D21" s="111"/>
      <c r="E21" s="293" t="s">
        <v>202</v>
      </c>
      <c r="F21" s="293"/>
      <c r="G21" s="293"/>
      <c r="H21" s="293"/>
      <c r="I21" s="293"/>
      <c r="J21" s="293"/>
      <c r="K21" s="6"/>
    </row>
    <row r="22" spans="2:14" x14ac:dyDescent="0.25">
      <c r="B22" s="5"/>
      <c r="C22" s="111"/>
      <c r="D22" s="111"/>
      <c r="E22" s="111"/>
      <c r="F22" s="111"/>
      <c r="G22" s="111"/>
      <c r="H22" s="111"/>
      <c r="I22" s="111"/>
      <c r="J22" s="83"/>
      <c r="K22" s="6"/>
    </row>
    <row r="23" spans="2:14" x14ac:dyDescent="0.25">
      <c r="B23" s="5"/>
      <c r="C23" s="65"/>
      <c r="D23" s="7"/>
      <c r="E23" s="7"/>
      <c r="F23" s="7"/>
      <c r="G23" s="7"/>
      <c r="H23" s="7"/>
      <c r="I23" s="7"/>
      <c r="J23" s="7"/>
      <c r="K23" s="6"/>
    </row>
    <row r="24" spans="2:14" ht="13.8" thickBot="1" x14ac:dyDescent="0.3">
      <c r="B24" s="5"/>
      <c r="C24" s="8" t="s">
        <v>11</v>
      </c>
      <c r="D24" s="8" t="s">
        <v>0</v>
      </c>
      <c r="E24" s="8">
        <v>2016</v>
      </c>
      <c r="F24" s="8">
        <v>2017</v>
      </c>
      <c r="G24" s="8">
        <v>2018</v>
      </c>
      <c r="H24" s="8">
        <v>2019</v>
      </c>
      <c r="I24" s="8">
        <v>2020</v>
      </c>
      <c r="J24" s="8">
        <v>2021</v>
      </c>
      <c r="K24" s="6"/>
    </row>
    <row r="25" spans="2:14" ht="13.8" thickBot="1" x14ac:dyDescent="0.3">
      <c r="B25" s="5"/>
      <c r="C25" s="7" t="s">
        <v>12</v>
      </c>
      <c r="D25" s="7" t="s">
        <v>66</v>
      </c>
      <c r="E25" s="137">
        <v>0.22319357850525851</v>
      </c>
      <c r="F25" s="137">
        <v>0.23851018559623816</v>
      </c>
      <c r="G25" s="137">
        <v>0.25988067069080495</v>
      </c>
      <c r="H25" s="137">
        <v>0.28598940896826897</v>
      </c>
      <c r="I25" s="137">
        <v>0.31930545576814623</v>
      </c>
      <c r="J25" s="137">
        <v>0.35155670561464736</v>
      </c>
      <c r="K25" s="6"/>
    </row>
    <row r="26" spans="2:14" ht="13.8" thickBot="1" x14ac:dyDescent="0.3">
      <c r="B26" s="5"/>
      <c r="C26" s="7" t="s">
        <v>12</v>
      </c>
      <c r="D26" s="7" t="s">
        <v>165</v>
      </c>
      <c r="E26" s="137">
        <v>0.22319352624355931</v>
      </c>
      <c r="F26" s="137">
        <v>0.23851012519425135</v>
      </c>
      <c r="G26" s="137">
        <v>0.25988060274764418</v>
      </c>
      <c r="H26" s="137">
        <v>0.28598933502130386</v>
      </c>
      <c r="I26" s="137">
        <v>0.31930537837094869</v>
      </c>
      <c r="J26" s="137">
        <v>0.35155662624857742</v>
      </c>
      <c r="K26" s="6"/>
    </row>
    <row r="27" spans="2:14" ht="13.8" thickBot="1" x14ac:dyDescent="0.3">
      <c r="B27" s="5"/>
      <c r="C27" s="7" t="s">
        <v>13</v>
      </c>
      <c r="D27" s="7" t="s">
        <v>66</v>
      </c>
      <c r="E27" s="137">
        <v>4.3764733284050096E-2</v>
      </c>
      <c r="F27" s="137">
        <v>5.2483744767614901E-2</v>
      </c>
      <c r="G27" s="137">
        <v>6.2076967074871293E-2</v>
      </c>
      <c r="H27" s="137">
        <v>7.2771640049854244E-2</v>
      </c>
      <c r="I27" s="137">
        <v>8.3085304790095862E-2</v>
      </c>
      <c r="J27" s="137">
        <v>9.4577047968423172E-2</v>
      </c>
      <c r="K27" s="6"/>
      <c r="N27" s="141"/>
    </row>
    <row r="28" spans="2:14" ht="13.8" thickBot="1" x14ac:dyDescent="0.3">
      <c r="B28" s="5"/>
      <c r="C28" s="7" t="s">
        <v>13</v>
      </c>
      <c r="D28" s="7" t="s">
        <v>165</v>
      </c>
      <c r="E28" s="137">
        <v>4.3764704617009188E-2</v>
      </c>
      <c r="F28" s="137">
        <v>5.2483696765574954E-2</v>
      </c>
      <c r="G28" s="137">
        <v>6.207690057016578E-2</v>
      </c>
      <c r="H28" s="137">
        <v>7.2771554569556751E-2</v>
      </c>
      <c r="I28" s="137">
        <v>8.3085205717477476E-2</v>
      </c>
      <c r="J28" s="137">
        <v>9.4576931413275708E-2</v>
      </c>
      <c r="K28" s="6"/>
    </row>
    <row r="29" spans="2:14" ht="13.8" thickBot="1" x14ac:dyDescent="0.3">
      <c r="B29" s="5"/>
      <c r="C29" s="7" t="s">
        <v>14</v>
      </c>
      <c r="D29" s="7" t="s">
        <v>66</v>
      </c>
      <c r="E29" s="137">
        <v>0.15875684594519418</v>
      </c>
      <c r="F29" s="137">
        <v>0.16923314525888758</v>
      </c>
      <c r="G29" s="137">
        <v>0.18506483695392684</v>
      </c>
      <c r="H29" s="137">
        <v>0.20551145747497782</v>
      </c>
      <c r="I29" s="137">
        <v>0.23298261903101988</v>
      </c>
      <c r="J29" s="137">
        <v>0.26028506916571914</v>
      </c>
      <c r="K29" s="6"/>
    </row>
    <row r="30" spans="2:14" ht="13.8" thickBot="1" x14ac:dyDescent="0.3">
      <c r="B30" s="5"/>
      <c r="C30" s="7" t="s">
        <v>14</v>
      </c>
      <c r="D30" s="7" t="s">
        <v>165</v>
      </c>
      <c r="E30" s="137">
        <v>0.15875680821507004</v>
      </c>
      <c r="F30" s="137">
        <v>0.16923310867875674</v>
      </c>
      <c r="G30" s="137">
        <v>0.18506480154833191</v>
      </c>
      <c r="H30" s="137">
        <v>0.20551142416310819</v>
      </c>
      <c r="I30" s="137">
        <v>0.23298258967005414</v>
      </c>
      <c r="J30" s="137">
        <v>0.2602850436031891</v>
      </c>
      <c r="K30" s="6"/>
    </row>
    <row r="31" spans="2:14" ht="13.8" thickBot="1" x14ac:dyDescent="0.3">
      <c r="B31" s="9"/>
      <c r="C31" s="10"/>
      <c r="D31" s="10"/>
      <c r="E31" s="10"/>
      <c r="F31" s="10"/>
      <c r="G31" s="10"/>
      <c r="H31" s="10"/>
      <c r="I31" s="10"/>
      <c r="J31" s="10"/>
      <c r="K31" s="11"/>
    </row>
    <row r="32" spans="2:14" ht="13.8" thickBot="1" x14ac:dyDescent="0.3">
      <c r="B32" s="80"/>
      <c r="C32" s="80"/>
      <c r="D32" s="80"/>
      <c r="E32" s="80"/>
      <c r="F32" s="80"/>
      <c r="G32" s="80"/>
      <c r="H32" s="80"/>
      <c r="I32" s="80"/>
      <c r="J32" s="80"/>
      <c r="K32" s="80"/>
    </row>
    <row r="33" spans="2:11" x14ac:dyDescent="0.25">
      <c r="B33" s="2"/>
      <c r="C33" s="63"/>
      <c r="D33" s="63"/>
      <c r="E33" s="63"/>
      <c r="F33" s="63"/>
      <c r="G33" s="63"/>
      <c r="H33" s="63"/>
      <c r="I33" s="63"/>
      <c r="J33" s="63"/>
      <c r="K33" s="4"/>
    </row>
    <row r="34" spans="2:11" ht="27" customHeight="1" x14ac:dyDescent="0.25">
      <c r="B34" s="5"/>
      <c r="C34" s="131"/>
      <c r="D34" s="165"/>
      <c r="E34" s="304" t="s">
        <v>411</v>
      </c>
      <c r="F34" s="304"/>
      <c r="G34" s="304"/>
      <c r="H34" s="304"/>
      <c r="I34" s="304"/>
      <c r="J34" s="304"/>
      <c r="K34" s="6"/>
    </row>
    <row r="35" spans="2:11" x14ac:dyDescent="0.25">
      <c r="B35" s="5"/>
      <c r="C35" s="131"/>
      <c r="D35" s="162"/>
      <c r="E35" s="292" t="s">
        <v>180</v>
      </c>
      <c r="F35" s="292"/>
      <c r="G35" s="292"/>
      <c r="H35" s="292"/>
      <c r="I35" s="292"/>
      <c r="J35" s="292"/>
      <c r="K35" s="6"/>
    </row>
    <row r="36" spans="2:11" x14ac:dyDescent="0.25">
      <c r="B36" s="5"/>
      <c r="C36" s="131"/>
      <c r="D36" s="167"/>
      <c r="E36" s="167"/>
      <c r="F36" s="167"/>
      <c r="G36" s="167"/>
      <c r="H36" s="167"/>
      <c r="I36" s="167"/>
      <c r="J36" s="7"/>
      <c r="K36" s="6"/>
    </row>
    <row r="37" spans="2:11" ht="29.25" customHeight="1" x14ac:dyDescent="0.25">
      <c r="B37" s="5"/>
      <c r="C37" s="131"/>
      <c r="D37" s="111"/>
      <c r="E37" s="293" t="s">
        <v>203</v>
      </c>
      <c r="F37" s="293"/>
      <c r="G37" s="293"/>
      <c r="H37" s="293"/>
      <c r="I37" s="293"/>
      <c r="J37" s="293"/>
      <c r="K37" s="6"/>
    </row>
    <row r="38" spans="2:11" x14ac:dyDescent="0.25">
      <c r="B38" s="5"/>
      <c r="C38" s="111"/>
      <c r="D38" s="111"/>
      <c r="E38" s="111"/>
      <c r="F38" s="111"/>
      <c r="G38" s="111"/>
      <c r="H38" s="111"/>
      <c r="I38" s="111"/>
      <c r="J38" s="83"/>
      <c r="K38" s="6"/>
    </row>
    <row r="39" spans="2:11" x14ac:dyDescent="0.25">
      <c r="B39" s="5"/>
      <c r="C39" s="65"/>
      <c r="D39" s="7"/>
      <c r="E39" s="7"/>
      <c r="F39" s="7"/>
      <c r="G39" s="7"/>
      <c r="H39" s="7"/>
      <c r="I39" s="7"/>
      <c r="J39" s="7"/>
      <c r="K39" s="6"/>
    </row>
    <row r="40" spans="2:11" ht="13.8" thickBot="1" x14ac:dyDescent="0.3">
      <c r="B40" s="5"/>
      <c r="C40" s="8" t="s">
        <v>11</v>
      </c>
      <c r="D40" s="8" t="s">
        <v>0</v>
      </c>
      <c r="E40" s="8">
        <v>2016</v>
      </c>
      <c r="F40" s="8">
        <v>2017</v>
      </c>
      <c r="G40" s="8">
        <v>2018</v>
      </c>
      <c r="H40" s="8">
        <v>2019</v>
      </c>
      <c r="I40" s="8">
        <v>2020</v>
      </c>
      <c r="J40" s="8">
        <v>2021</v>
      </c>
      <c r="K40" s="6"/>
    </row>
    <row r="41" spans="2:11" ht="13.8" thickBot="1" x14ac:dyDescent="0.3">
      <c r="B41" s="5"/>
      <c r="C41" s="7" t="s">
        <v>12</v>
      </c>
      <c r="D41" s="7" t="s">
        <v>66</v>
      </c>
      <c r="E41" s="114">
        <v>943259.3556596553</v>
      </c>
      <c r="F41" s="114">
        <v>1017548.2475837955</v>
      </c>
      <c r="G41" s="114">
        <v>1119954.0736514865</v>
      </c>
      <c r="H41" s="114">
        <v>1245137.6449826686</v>
      </c>
      <c r="I41" s="114">
        <v>1404973.1095289518</v>
      </c>
      <c r="J41" s="114">
        <v>1562322.3113310128</v>
      </c>
      <c r="K41" s="6"/>
    </row>
    <row r="42" spans="2:11" ht="13.8" thickBot="1" x14ac:dyDescent="0.3">
      <c r="B42" s="5"/>
      <c r="C42" s="7" t="s">
        <v>12</v>
      </c>
      <c r="D42" s="7" t="s">
        <v>165</v>
      </c>
      <c r="E42" s="114">
        <v>943259.06448622898</v>
      </c>
      <c r="F42" s="114">
        <v>1017547.8972650347</v>
      </c>
      <c r="G42" s="114">
        <v>1119953.6596267049</v>
      </c>
      <c r="H42" s="114">
        <v>1245137.1668508714</v>
      </c>
      <c r="I42" s="114">
        <v>1404972.5682643587</v>
      </c>
      <c r="J42" s="114">
        <v>1562321.7099013017</v>
      </c>
      <c r="K42" s="6"/>
    </row>
    <row r="43" spans="2:11" ht="13.8" thickBot="1" x14ac:dyDescent="0.3">
      <c r="B43" s="5"/>
      <c r="C43" s="7" t="s">
        <v>13</v>
      </c>
      <c r="D43" s="7" t="s">
        <v>66</v>
      </c>
      <c r="E43" s="114">
        <v>50289.363939239047</v>
      </c>
      <c r="F43" s="114">
        <v>61421.029826923441</v>
      </c>
      <c r="G43" s="114">
        <v>73989.481635722317</v>
      </c>
      <c r="H43" s="114">
        <v>88475.810804111868</v>
      </c>
      <c r="I43" s="114">
        <v>102535.75879639581</v>
      </c>
      <c r="J43" s="114">
        <v>119113.6160483662</v>
      </c>
      <c r="K43" s="6"/>
    </row>
    <row r="44" spans="2:11" ht="13.8" thickBot="1" x14ac:dyDescent="0.3">
      <c r="B44" s="5"/>
      <c r="C44" s="7" t="s">
        <v>13</v>
      </c>
      <c r="D44" s="7" t="s">
        <v>165</v>
      </c>
      <c r="E44" s="114">
        <v>50289.329368296319</v>
      </c>
      <c r="F44" s="114">
        <v>61420.970255166372</v>
      </c>
      <c r="G44" s="114">
        <v>73989.396618645085</v>
      </c>
      <c r="H44" s="114">
        <v>88475.697909449518</v>
      </c>
      <c r="I44" s="114">
        <v>102535.62429903867</v>
      </c>
      <c r="J44" s="114">
        <v>119113.45228269231</v>
      </c>
      <c r="K44" s="6"/>
    </row>
    <row r="45" spans="2:11" ht="13.8" thickBot="1" x14ac:dyDescent="0.3">
      <c r="B45" s="5"/>
      <c r="C45" s="7" t="s">
        <v>14</v>
      </c>
      <c r="D45" s="7" t="s">
        <v>66</v>
      </c>
      <c r="E45" s="114">
        <v>82872.361718993125</v>
      </c>
      <c r="F45" s="114">
        <v>87883.686441236568</v>
      </c>
      <c r="G45" s="114">
        <v>95753.08355601599</v>
      </c>
      <c r="H45" s="114">
        <v>105882.99226719803</v>
      </c>
      <c r="I45" s="114">
        <v>119441.23555696072</v>
      </c>
      <c r="J45" s="114">
        <v>132967.8323312593</v>
      </c>
      <c r="K45" s="6"/>
    </row>
    <row r="46" spans="2:11" ht="13.8" thickBot="1" x14ac:dyDescent="0.3">
      <c r="B46" s="5"/>
      <c r="C46" s="7" t="s">
        <v>14</v>
      </c>
      <c r="D46" s="7" t="s">
        <v>165</v>
      </c>
      <c r="E46" s="114">
        <v>82872.337534273029</v>
      </c>
      <c r="F46" s="114">
        <v>87883.662248833221</v>
      </c>
      <c r="G46" s="114">
        <v>95753.05902713869</v>
      </c>
      <c r="H46" s="114">
        <v>105882.96763824434</v>
      </c>
      <c r="I46" s="114">
        <v>119441.21138267075</v>
      </c>
      <c r="J46" s="114">
        <v>132967.80825137117</v>
      </c>
      <c r="K46" s="6"/>
    </row>
    <row r="47" spans="2:11" ht="13.8" thickBot="1" x14ac:dyDescent="0.3">
      <c r="B47" s="9"/>
      <c r="C47" s="10"/>
      <c r="D47" s="10"/>
      <c r="E47" s="10"/>
      <c r="F47" s="10"/>
      <c r="G47" s="10"/>
      <c r="H47" s="10"/>
      <c r="I47" s="10"/>
      <c r="J47" s="10"/>
      <c r="K47" s="11"/>
    </row>
    <row r="48" spans="2:11" x14ac:dyDescent="0.25">
      <c r="B48" s="80"/>
      <c r="C48" s="80"/>
      <c r="D48" s="80"/>
      <c r="E48" s="80"/>
      <c r="F48" s="80"/>
      <c r="G48" s="80"/>
      <c r="H48" s="80"/>
      <c r="I48" s="80"/>
      <c r="J48" s="80"/>
      <c r="K48" s="80"/>
    </row>
    <row r="49" spans="2:13" ht="13.8" thickBot="1" x14ac:dyDescent="0.3">
      <c r="B49" s="80"/>
      <c r="C49" s="80"/>
      <c r="D49" s="80"/>
      <c r="E49" s="80"/>
      <c r="F49" s="80"/>
      <c r="G49" s="80"/>
      <c r="H49" s="80"/>
      <c r="I49" s="80"/>
      <c r="J49" s="80"/>
      <c r="K49" s="80"/>
    </row>
    <row r="50" spans="2:13" x14ac:dyDescent="0.25">
      <c r="B50" s="2"/>
      <c r="C50" s="63"/>
      <c r="D50" s="63"/>
      <c r="E50" s="63"/>
      <c r="F50" s="63"/>
      <c r="G50" s="63"/>
      <c r="H50" s="63"/>
      <c r="I50" s="63"/>
      <c r="J50" s="63"/>
      <c r="K50" s="4"/>
    </row>
    <row r="51" spans="2:13" ht="13.8" x14ac:dyDescent="0.25">
      <c r="B51" s="5"/>
      <c r="C51" s="131"/>
      <c r="D51" s="161"/>
      <c r="E51" s="291" t="s">
        <v>285</v>
      </c>
      <c r="F51" s="291"/>
      <c r="G51" s="291"/>
      <c r="H51" s="291"/>
      <c r="I51" s="291"/>
      <c r="J51" s="291"/>
      <c r="K51" s="6"/>
    </row>
    <row r="52" spans="2:13" x14ac:dyDescent="0.25">
      <c r="B52" s="5"/>
      <c r="C52" s="131"/>
      <c r="D52" s="162"/>
      <c r="E52" s="292" t="s">
        <v>181</v>
      </c>
      <c r="F52" s="292"/>
      <c r="G52" s="292"/>
      <c r="H52" s="292"/>
      <c r="I52" s="292"/>
      <c r="J52" s="292"/>
      <c r="K52" s="6"/>
    </row>
    <row r="53" spans="2:13" x14ac:dyDescent="0.25">
      <c r="B53" s="5"/>
      <c r="C53" s="131"/>
      <c r="D53" s="167"/>
      <c r="E53" s="167"/>
      <c r="F53" s="167"/>
      <c r="G53" s="167"/>
      <c r="H53" s="167"/>
      <c r="I53" s="167"/>
      <c r="J53" s="7"/>
      <c r="K53" s="6"/>
    </row>
    <row r="54" spans="2:13" ht="28.5" customHeight="1" x14ac:dyDescent="0.25">
      <c r="B54" s="5"/>
      <c r="C54" s="131"/>
      <c r="D54" s="111"/>
      <c r="E54" s="293" t="s">
        <v>214</v>
      </c>
      <c r="F54" s="293"/>
      <c r="G54" s="293"/>
      <c r="H54" s="293"/>
      <c r="I54" s="293"/>
      <c r="J54" s="293"/>
      <c r="K54" s="6"/>
    </row>
    <row r="55" spans="2:13" x14ac:dyDescent="0.25">
      <c r="B55" s="5"/>
      <c r="C55" s="111"/>
      <c r="D55" s="111"/>
      <c r="E55" s="111"/>
      <c r="F55" s="111"/>
      <c r="G55" s="111"/>
      <c r="H55" s="111"/>
      <c r="I55" s="111"/>
      <c r="J55" s="83"/>
      <c r="K55" s="6"/>
    </row>
    <row r="56" spans="2:13" x14ac:dyDescent="0.25">
      <c r="B56" s="5"/>
      <c r="C56" s="65"/>
      <c r="D56" s="7"/>
      <c r="E56" s="7"/>
      <c r="F56" s="7"/>
      <c r="G56" s="7"/>
      <c r="H56" s="7"/>
      <c r="I56" s="7"/>
      <c r="J56" s="7"/>
      <c r="K56" s="6"/>
    </row>
    <row r="57" spans="2:13" ht="13.8" thickBot="1" x14ac:dyDescent="0.3">
      <c r="B57" s="5"/>
      <c r="C57" s="8" t="s">
        <v>11</v>
      </c>
      <c r="D57" s="8" t="s">
        <v>56</v>
      </c>
      <c r="E57" s="8">
        <v>2016</v>
      </c>
      <c r="F57" s="8">
        <v>2017</v>
      </c>
      <c r="G57" s="8">
        <v>2018</v>
      </c>
      <c r="H57" s="8">
        <v>2019</v>
      </c>
      <c r="I57" s="8">
        <v>2020</v>
      </c>
      <c r="J57" s="8">
        <v>2021</v>
      </c>
      <c r="K57" s="6"/>
    </row>
    <row r="58" spans="2:13" ht="13.8" thickBot="1" x14ac:dyDescent="0.3">
      <c r="B58" s="5"/>
      <c r="C58" s="7" t="s">
        <v>12</v>
      </c>
      <c r="D58" s="7">
        <v>1</v>
      </c>
      <c r="E58" s="114">
        <v>868.46402437874451</v>
      </c>
      <c r="F58" s="114">
        <v>844.10554378798918</v>
      </c>
      <c r="G58" s="114">
        <v>821.15571884728411</v>
      </c>
      <c r="H58" s="114">
        <v>800.61019484515475</v>
      </c>
      <c r="I58" s="114">
        <v>781.61633291827889</v>
      </c>
      <c r="J58" s="114">
        <v>766.86401165325469</v>
      </c>
      <c r="K58" s="6"/>
    </row>
    <row r="59" spans="2:13" ht="13.8" thickBot="1" x14ac:dyDescent="0.3">
      <c r="B59" s="5"/>
      <c r="C59" s="7" t="s">
        <v>12</v>
      </c>
      <c r="D59" s="7">
        <v>2</v>
      </c>
      <c r="E59" s="114">
        <v>1375.8948705861928</v>
      </c>
      <c r="F59" s="114">
        <v>1341.0923816207278</v>
      </c>
      <c r="G59" s="114">
        <v>1306.1834355394535</v>
      </c>
      <c r="H59" s="114">
        <v>1273.2290763687895</v>
      </c>
      <c r="I59" s="114">
        <v>1241.7251853343955</v>
      </c>
      <c r="J59" s="114">
        <v>1216.1442023597249</v>
      </c>
      <c r="K59" s="6"/>
      <c r="M59" s="126" t="s">
        <v>362</v>
      </c>
    </row>
    <row r="60" spans="2:13" ht="13.8" thickBot="1" x14ac:dyDescent="0.3">
      <c r="B60" s="5"/>
      <c r="C60" s="7" t="s">
        <v>12</v>
      </c>
      <c r="D60" s="7">
        <v>3</v>
      </c>
      <c r="E60" s="114">
        <v>2023.8941683353221</v>
      </c>
      <c r="F60" s="114">
        <v>1981.88134950215</v>
      </c>
      <c r="G60" s="114">
        <v>1936.8573728628514</v>
      </c>
      <c r="H60" s="114">
        <v>1891.724334794086</v>
      </c>
      <c r="I60" s="114">
        <v>1846.2557793560184</v>
      </c>
      <c r="J60" s="114">
        <v>1807.8446476907322</v>
      </c>
      <c r="K60" s="6"/>
      <c r="M60" s="126" t="s">
        <v>190</v>
      </c>
    </row>
    <row r="61" spans="2:13" ht="13.8" thickBot="1" x14ac:dyDescent="0.3">
      <c r="B61" s="5"/>
      <c r="C61" s="7" t="s">
        <v>13</v>
      </c>
      <c r="D61" s="7">
        <v>1</v>
      </c>
      <c r="E61" s="114">
        <v>328.03023533417235</v>
      </c>
      <c r="F61" s="114">
        <v>307.42234881020664</v>
      </c>
      <c r="G61" s="114">
        <v>292.21970019903239</v>
      </c>
      <c r="H61" s="114">
        <v>280.40213307715658</v>
      </c>
      <c r="I61" s="114">
        <v>272.62048438619388</v>
      </c>
      <c r="J61" s="114">
        <v>265.48249701536724</v>
      </c>
      <c r="K61" s="6"/>
    </row>
    <row r="62" spans="2:13" ht="13.8" thickBot="1" x14ac:dyDescent="0.3">
      <c r="B62" s="5"/>
      <c r="C62" s="7" t="s">
        <v>13</v>
      </c>
      <c r="D62" s="7">
        <v>2</v>
      </c>
      <c r="E62" s="114">
        <v>618.94209229332159</v>
      </c>
      <c r="F62" s="114">
        <v>583.90239523299522</v>
      </c>
      <c r="G62" s="114">
        <v>557.98751792838345</v>
      </c>
      <c r="H62" s="114">
        <v>537.72530591834254</v>
      </c>
      <c r="I62" s="114">
        <v>524.28305059789056</v>
      </c>
      <c r="J62" s="114">
        <v>511.95876577787959</v>
      </c>
      <c r="K62" s="6"/>
    </row>
    <row r="63" spans="2:13" ht="13.8" thickBot="1" x14ac:dyDescent="0.3">
      <c r="B63" s="5"/>
      <c r="C63" s="7" t="s">
        <v>13</v>
      </c>
      <c r="D63" s="7">
        <v>3</v>
      </c>
      <c r="E63" s="114">
        <v>1006.3084376949552</v>
      </c>
      <c r="F63" s="114">
        <v>954.33755984042102</v>
      </c>
      <c r="G63" s="114">
        <v>915.92718251474196</v>
      </c>
      <c r="H63" s="114">
        <v>885.78664476184315</v>
      </c>
      <c r="I63" s="114">
        <v>865.86059072756916</v>
      </c>
      <c r="J63" s="114">
        <v>847.46325983935094</v>
      </c>
      <c r="K63" s="6"/>
    </row>
    <row r="64" spans="2:13" ht="13.8" thickBot="1" x14ac:dyDescent="0.3">
      <c r="B64" s="5"/>
      <c r="C64" s="7" t="s">
        <v>14</v>
      </c>
      <c r="D64" s="7">
        <v>1</v>
      </c>
      <c r="E64" s="114">
        <v>712.72768040786161</v>
      </c>
      <c r="F64" s="114">
        <v>688.48596709179094</v>
      </c>
      <c r="G64" s="114">
        <v>665.83605229905345</v>
      </c>
      <c r="H64" s="114">
        <v>646.19213392776442</v>
      </c>
      <c r="I64" s="114">
        <v>628.6034517473164</v>
      </c>
      <c r="J64" s="114">
        <v>615.09777298692666</v>
      </c>
      <c r="K64" s="6"/>
    </row>
    <row r="65" spans="2:19" ht="13.8" thickBot="1" x14ac:dyDescent="0.3">
      <c r="B65" s="5"/>
      <c r="C65" s="7" t="s">
        <v>14</v>
      </c>
      <c r="D65" s="7">
        <v>2</v>
      </c>
      <c r="E65" s="114">
        <v>1163.8195101756041</v>
      </c>
      <c r="F65" s="114">
        <v>1129.5177060411499</v>
      </c>
      <c r="G65" s="114">
        <v>1093.9452742603135</v>
      </c>
      <c r="H65" s="114">
        <v>1060.3476914123983</v>
      </c>
      <c r="I65" s="114">
        <v>1028.5540615166658</v>
      </c>
      <c r="J65" s="114">
        <v>1002.7881178803117</v>
      </c>
      <c r="K65" s="6"/>
    </row>
    <row r="66" spans="2:19" ht="13.8" thickBot="1" x14ac:dyDescent="0.3">
      <c r="B66" s="5"/>
      <c r="C66" s="7" t="s">
        <v>14</v>
      </c>
      <c r="D66" s="7">
        <v>3</v>
      </c>
      <c r="E66" s="114">
        <v>1664.0880972691759</v>
      </c>
      <c r="F66" s="114">
        <v>1624.2059553688289</v>
      </c>
      <c r="G66" s="114">
        <v>1578.0916465477208</v>
      </c>
      <c r="H66" s="114">
        <v>1529.479729288161</v>
      </c>
      <c r="I66" s="114">
        <v>1478.9320238939263</v>
      </c>
      <c r="J66" s="114">
        <v>1433.9114400562307</v>
      </c>
      <c r="K66" s="6"/>
      <c r="N66" s="126"/>
      <c r="O66" s="126"/>
      <c r="P66" s="126"/>
      <c r="Q66" s="64"/>
      <c r="R66" s="64"/>
      <c r="S66" s="64"/>
    </row>
    <row r="67" spans="2:19" ht="13.8" thickBot="1" x14ac:dyDescent="0.3">
      <c r="B67" s="9"/>
      <c r="C67" s="10"/>
      <c r="D67" s="10"/>
      <c r="E67" s="10"/>
      <c r="F67" s="10"/>
      <c r="G67" s="10"/>
      <c r="H67" s="10"/>
      <c r="I67" s="10"/>
      <c r="J67" s="10"/>
      <c r="K67" s="11"/>
      <c r="N67" s="126"/>
      <c r="O67" s="126"/>
      <c r="P67" s="126"/>
      <c r="Q67" s="64"/>
      <c r="R67" s="64"/>
      <c r="S67" s="64"/>
    </row>
    <row r="68" spans="2:19" x14ac:dyDescent="0.25">
      <c r="B68" s="80"/>
      <c r="C68" s="80"/>
      <c r="D68" s="80"/>
      <c r="E68" s="80"/>
      <c r="F68" s="80"/>
      <c r="G68" s="80"/>
      <c r="H68" s="80"/>
      <c r="I68" s="80"/>
      <c r="J68" s="80"/>
      <c r="K68" s="80"/>
    </row>
    <row r="69" spans="2:19" ht="13.8" thickBot="1" x14ac:dyDescent="0.3">
      <c r="B69" s="80"/>
      <c r="C69" s="80"/>
      <c r="D69" s="80"/>
      <c r="E69" s="80"/>
      <c r="F69" s="80"/>
      <c r="G69" s="80"/>
      <c r="H69" s="80"/>
      <c r="I69" s="80"/>
      <c r="J69" s="80"/>
      <c r="K69" s="80"/>
    </row>
    <row r="70" spans="2:19" x14ac:dyDescent="0.25">
      <c r="B70" s="2"/>
      <c r="C70" s="3"/>
      <c r="D70" s="3"/>
      <c r="E70" s="3"/>
      <c r="F70" s="3"/>
      <c r="G70" s="3"/>
      <c r="H70" s="3"/>
      <c r="I70" s="3"/>
      <c r="J70" s="3"/>
      <c r="K70" s="4"/>
    </row>
    <row r="71" spans="2:19" ht="13.8" x14ac:dyDescent="0.25">
      <c r="B71" s="5"/>
      <c r="C71" s="131"/>
      <c r="D71" s="291" t="s">
        <v>362</v>
      </c>
      <c r="E71" s="291"/>
      <c r="F71" s="291"/>
      <c r="G71" s="291"/>
      <c r="H71" s="291"/>
      <c r="I71" s="291"/>
      <c r="J71" s="291"/>
      <c r="K71" s="78"/>
    </row>
    <row r="72" spans="2:19" x14ac:dyDescent="0.25">
      <c r="B72" s="5"/>
      <c r="C72" s="131"/>
      <c r="D72" s="292" t="s">
        <v>190</v>
      </c>
      <c r="E72" s="292"/>
      <c r="F72" s="292"/>
      <c r="G72" s="292"/>
      <c r="H72" s="292"/>
      <c r="I72" s="292"/>
      <c r="J72" s="292"/>
      <c r="K72" s="78"/>
    </row>
    <row r="73" spans="2:19" x14ac:dyDescent="0.25">
      <c r="B73" s="5"/>
      <c r="C73" s="131"/>
      <c r="D73" s="65"/>
      <c r="E73" s="65"/>
      <c r="F73" s="65"/>
      <c r="G73" s="167"/>
      <c r="H73" s="167"/>
      <c r="I73" s="167"/>
      <c r="J73" s="167"/>
      <c r="K73" s="78"/>
    </row>
    <row r="74" spans="2:19" ht="12.75" customHeight="1" x14ac:dyDescent="0.25">
      <c r="B74" s="5"/>
      <c r="C74" s="131"/>
      <c r="D74" s="293" t="s">
        <v>206</v>
      </c>
      <c r="E74" s="293"/>
      <c r="F74" s="293"/>
      <c r="G74" s="293"/>
      <c r="H74" s="293"/>
      <c r="I74" s="293"/>
      <c r="J74" s="293"/>
      <c r="K74" s="78"/>
    </row>
    <row r="75" spans="2:19" x14ac:dyDescent="0.25">
      <c r="B75" s="5"/>
      <c r="C75" s="111"/>
      <c r="D75" s="111"/>
      <c r="E75" s="111"/>
      <c r="F75" s="111"/>
      <c r="G75" s="111"/>
      <c r="H75" s="111"/>
      <c r="I75" s="111"/>
      <c r="J75" s="111"/>
      <c r="K75" s="78"/>
    </row>
    <row r="76" spans="2:19" x14ac:dyDescent="0.25">
      <c r="B76" s="5"/>
      <c r="C76" s="65"/>
      <c r="D76" s="65"/>
      <c r="E76" s="65"/>
      <c r="F76" s="65"/>
      <c r="G76" s="7"/>
      <c r="H76" s="7"/>
      <c r="I76" s="7"/>
      <c r="J76" s="7"/>
      <c r="K76" s="78"/>
    </row>
    <row r="77" spans="2:19" ht="13.8" thickBot="1" x14ac:dyDescent="0.3">
      <c r="B77" s="5"/>
      <c r="C77" s="8" t="s">
        <v>38</v>
      </c>
      <c r="D77" s="8">
        <v>2015</v>
      </c>
      <c r="E77" s="8">
        <v>2016</v>
      </c>
      <c r="F77" s="8">
        <v>2017</v>
      </c>
      <c r="G77" s="8">
        <v>2018</v>
      </c>
      <c r="H77" s="8">
        <v>2019</v>
      </c>
      <c r="I77" s="8">
        <v>2020</v>
      </c>
      <c r="J77" s="8">
        <v>2021</v>
      </c>
      <c r="K77" s="78"/>
    </row>
    <row r="78" spans="2:19" ht="13.8" thickBot="1" x14ac:dyDescent="0.3">
      <c r="B78" s="5"/>
      <c r="C78" s="7" t="s">
        <v>46</v>
      </c>
      <c r="D78" s="135">
        <v>0.56808325542375493</v>
      </c>
      <c r="E78" s="135">
        <v>0.50374033925578809</v>
      </c>
      <c r="F78" s="135">
        <v>0.43665694736332394</v>
      </c>
      <c r="G78" s="135">
        <v>0.36977202302152545</v>
      </c>
      <c r="H78" s="135">
        <v>0.30860409490645518</v>
      </c>
      <c r="I78" s="135">
        <v>0.25306389691590842</v>
      </c>
      <c r="J78" s="135">
        <v>0.20885095356257047</v>
      </c>
      <c r="K78" s="78"/>
    </row>
    <row r="79" spans="2:19" ht="13.8" thickBot="1" x14ac:dyDescent="0.3">
      <c r="B79" s="5"/>
      <c r="C79" s="7" t="s">
        <v>47</v>
      </c>
      <c r="D79" s="135">
        <v>0.30098374879747364</v>
      </c>
      <c r="E79" s="135">
        <v>0.31526609839326714</v>
      </c>
      <c r="F79" s="135">
        <v>0.32208766770912367</v>
      </c>
      <c r="G79" s="135">
        <v>0.32747097554018689</v>
      </c>
      <c r="H79" s="135">
        <v>0.32415043145357658</v>
      </c>
      <c r="I79" s="135">
        <v>0.31980800336598963</v>
      </c>
      <c r="J79" s="135">
        <v>0.31067861225272397</v>
      </c>
      <c r="K79" s="78"/>
    </row>
    <row r="80" spans="2:19" ht="13.8" thickBot="1" x14ac:dyDescent="0.3">
      <c r="B80" s="5"/>
      <c r="C80" s="7" t="s">
        <v>48</v>
      </c>
      <c r="D80" s="135">
        <v>0.11279860329204047</v>
      </c>
      <c r="E80" s="135">
        <v>0.15693697249284499</v>
      </c>
      <c r="F80" s="135">
        <v>0.21200262376757276</v>
      </c>
      <c r="G80" s="135">
        <v>0.26743988282937953</v>
      </c>
      <c r="H80" s="135">
        <v>0.32592978252976956</v>
      </c>
      <c r="I80" s="135">
        <v>0.37595258028361672</v>
      </c>
      <c r="J80" s="135">
        <v>0.42217309827310212</v>
      </c>
      <c r="K80" s="78"/>
    </row>
    <row r="81" spans="2:31" ht="13.8" thickBot="1" x14ac:dyDescent="0.3">
      <c r="B81" s="86"/>
      <c r="C81" s="7" t="s">
        <v>49</v>
      </c>
      <c r="D81" s="135">
        <v>1.8134392486731057E-2</v>
      </c>
      <c r="E81" s="135">
        <v>2.405658985809973E-2</v>
      </c>
      <c r="F81" s="135">
        <v>2.9252761159979691E-2</v>
      </c>
      <c r="G81" s="135">
        <v>3.5317118608907953E-2</v>
      </c>
      <c r="H81" s="135">
        <v>4.1315691110198775E-2</v>
      </c>
      <c r="I81" s="135">
        <v>5.1175519434485235E-2</v>
      </c>
      <c r="J81" s="135">
        <v>5.8297335911603541E-2</v>
      </c>
      <c r="K81" s="6"/>
    </row>
    <row r="82" spans="2:31" ht="13.8" thickBot="1" x14ac:dyDescent="0.3">
      <c r="B82" s="87"/>
      <c r="C82" s="88"/>
      <c r="D82" s="88"/>
      <c r="E82" s="109"/>
      <c r="F82" s="109"/>
      <c r="G82" s="109"/>
      <c r="H82" s="109"/>
      <c r="I82" s="109"/>
      <c r="J82" s="109"/>
      <c r="K82" s="11"/>
    </row>
    <row r="83" spans="2:31" ht="13.8" thickBot="1" x14ac:dyDescent="0.3">
      <c r="B83" s="80"/>
      <c r="C83" s="80"/>
      <c r="D83" s="80"/>
      <c r="E83" s="80"/>
      <c r="F83" s="80"/>
      <c r="G83" s="80"/>
      <c r="H83" s="80"/>
      <c r="I83" s="80"/>
      <c r="J83" s="80"/>
      <c r="K83" s="80"/>
    </row>
    <row r="84" spans="2:31" x14ac:dyDescent="0.25">
      <c r="B84" s="2"/>
      <c r="C84" s="3"/>
      <c r="D84" s="3"/>
      <c r="E84" s="3"/>
      <c r="F84" s="3"/>
      <c r="G84" s="3"/>
      <c r="H84" s="3"/>
      <c r="I84" s="3"/>
      <c r="J84" s="3"/>
      <c r="K84" s="4"/>
    </row>
    <row r="85" spans="2:31" ht="13.8" x14ac:dyDescent="0.25">
      <c r="B85" s="5"/>
      <c r="C85" s="131"/>
      <c r="D85" s="291" t="s">
        <v>400</v>
      </c>
      <c r="E85" s="291"/>
      <c r="F85" s="291"/>
      <c r="G85" s="291"/>
      <c r="H85" s="291"/>
      <c r="I85" s="291"/>
      <c r="J85" s="291"/>
      <c r="K85" s="78"/>
      <c r="M85" s="126" t="s">
        <v>361</v>
      </c>
    </row>
    <row r="86" spans="2:31" x14ac:dyDescent="0.25">
      <c r="B86" s="5"/>
      <c r="C86" s="131"/>
      <c r="D86" s="292" t="s">
        <v>395</v>
      </c>
      <c r="E86" s="292"/>
      <c r="F86" s="292"/>
      <c r="G86" s="292"/>
      <c r="H86" s="292"/>
      <c r="I86" s="292"/>
      <c r="J86" s="292"/>
      <c r="K86" s="78"/>
      <c r="X86" s="120" t="s">
        <v>270</v>
      </c>
      <c r="Y86" s="120"/>
    </row>
    <row r="87" spans="2:31" x14ac:dyDescent="0.25">
      <c r="B87" s="5"/>
      <c r="C87" s="131"/>
      <c r="D87" s="65"/>
      <c r="E87" s="65"/>
      <c r="F87" s="65"/>
      <c r="G87" s="167"/>
      <c r="H87" s="167"/>
      <c r="I87" s="167"/>
      <c r="J87" s="167"/>
      <c r="K87" s="78"/>
      <c r="X87" s="204"/>
      <c r="Y87" s="204">
        <v>2015</v>
      </c>
      <c r="Z87" s="204">
        <v>2016</v>
      </c>
      <c r="AA87" s="204">
        <v>2017</v>
      </c>
      <c r="AB87" s="205">
        <v>2018</v>
      </c>
      <c r="AC87" s="205">
        <v>2019</v>
      </c>
      <c r="AD87" s="205">
        <v>2020</v>
      </c>
      <c r="AE87" s="205">
        <v>2021</v>
      </c>
    </row>
    <row r="88" spans="2:31" ht="30" customHeight="1" x14ac:dyDescent="0.25">
      <c r="B88" s="5"/>
      <c r="C88" s="131"/>
      <c r="D88" s="293" t="s">
        <v>401</v>
      </c>
      <c r="E88" s="293"/>
      <c r="F88" s="293"/>
      <c r="G88" s="293"/>
      <c r="H88" s="293"/>
      <c r="I88" s="293"/>
      <c r="J88" s="293"/>
      <c r="K88" s="78"/>
      <c r="X88" s="204">
        <v>10</v>
      </c>
      <c r="Y88" s="206">
        <f>D92</f>
        <v>7.7779230226522585E-3</v>
      </c>
      <c r="Z88" s="206">
        <f t="shared" ref="Z88:AE91" si="0">E92</f>
        <v>7.4392355544153086E-3</v>
      </c>
      <c r="AA88" s="206">
        <f t="shared" si="0"/>
        <v>5.8499210519504892E-3</v>
      </c>
      <c r="AB88" s="206">
        <f t="shared" si="0"/>
        <v>5.3248136315227953E-3</v>
      </c>
      <c r="AC88" s="206">
        <f t="shared" si="0"/>
        <v>4.3895155342077094E-3</v>
      </c>
      <c r="AD88" s="206">
        <f t="shared" si="0"/>
        <v>4.3111245100995246E-3</v>
      </c>
      <c r="AE88" s="206">
        <f t="shared" si="0"/>
        <v>3.1479337745268926E-3</v>
      </c>
    </row>
    <row r="89" spans="2:31" x14ac:dyDescent="0.25">
      <c r="B89" s="5"/>
      <c r="C89" s="111"/>
      <c r="D89" s="111"/>
      <c r="E89" s="111"/>
      <c r="F89" s="111"/>
      <c r="G89" s="111"/>
      <c r="H89" s="111"/>
      <c r="I89" s="111"/>
      <c r="J89" s="111"/>
      <c r="K89" s="78"/>
      <c r="X89" s="204">
        <v>13</v>
      </c>
      <c r="Y89" s="206">
        <f t="shared" ref="Y89:Y91" si="1">D93</f>
        <v>0.41693723413421285</v>
      </c>
      <c r="Z89" s="206">
        <f t="shared" si="0"/>
        <v>0.39831975886615795</v>
      </c>
      <c r="AA89" s="206">
        <f t="shared" si="0"/>
        <v>0.33429969197318354</v>
      </c>
      <c r="AB89" s="206">
        <f t="shared" si="0"/>
        <v>0.32955375973605644</v>
      </c>
      <c r="AC89" s="206">
        <f t="shared" si="0"/>
        <v>0.2724378002050839</v>
      </c>
      <c r="AD89" s="206">
        <f t="shared" si="0"/>
        <v>0.26884232740428105</v>
      </c>
      <c r="AE89" s="206">
        <f t="shared" si="0"/>
        <v>0.22444564122939403</v>
      </c>
    </row>
    <row r="90" spans="2:31" x14ac:dyDescent="0.25">
      <c r="B90" s="5"/>
      <c r="C90" s="65"/>
      <c r="D90" s="65"/>
      <c r="E90" s="65"/>
      <c r="F90" s="65"/>
      <c r="G90" s="7"/>
      <c r="H90" s="7"/>
      <c r="I90" s="7"/>
      <c r="J90" s="7"/>
      <c r="K90" s="78"/>
      <c r="X90" s="204">
        <v>14.5</v>
      </c>
      <c r="Y90" s="206">
        <f t="shared" si="1"/>
        <v>0.51967153822775314</v>
      </c>
      <c r="Z90" s="206">
        <f t="shared" si="0"/>
        <v>0.52113127685499916</v>
      </c>
      <c r="AA90" s="206">
        <f t="shared" si="0"/>
        <v>0.59568244764838352</v>
      </c>
      <c r="AB90" s="206">
        <f t="shared" si="0"/>
        <v>0.59441625425463052</v>
      </c>
      <c r="AC90" s="206">
        <f t="shared" si="0"/>
        <v>0.64936046197852015</v>
      </c>
      <c r="AD90" s="206">
        <f t="shared" si="0"/>
        <v>0.6225504974374434</v>
      </c>
      <c r="AE90" s="206">
        <f t="shared" si="0"/>
        <v>0.67358312428330425</v>
      </c>
    </row>
    <row r="91" spans="2:31" ht="13.8" thickBot="1" x14ac:dyDescent="0.3">
      <c r="B91" s="5"/>
      <c r="C91" s="8" t="s">
        <v>38</v>
      </c>
      <c r="D91" s="8">
        <v>2015</v>
      </c>
      <c r="E91" s="8">
        <v>2016</v>
      </c>
      <c r="F91" s="8">
        <v>2017</v>
      </c>
      <c r="G91" s="8">
        <v>2018</v>
      </c>
      <c r="H91" s="8">
        <v>2019</v>
      </c>
      <c r="I91" s="8">
        <v>2020</v>
      </c>
      <c r="J91" s="8">
        <v>2021</v>
      </c>
      <c r="K91" s="78"/>
      <c r="X91" s="204">
        <v>18</v>
      </c>
      <c r="Y91" s="206">
        <f t="shared" si="1"/>
        <v>5.561330461538163E-2</v>
      </c>
      <c r="Z91" s="206">
        <f t="shared" si="0"/>
        <v>7.3109728724427614E-2</v>
      </c>
      <c r="AA91" s="206">
        <f t="shared" si="0"/>
        <v>6.4167939326482515E-2</v>
      </c>
      <c r="AB91" s="206">
        <f t="shared" si="0"/>
        <v>7.0705172377790337E-2</v>
      </c>
      <c r="AC91" s="206">
        <f t="shared" si="0"/>
        <v>7.3812222282188242E-2</v>
      </c>
      <c r="AD91" s="206">
        <f t="shared" si="0"/>
        <v>0.10429605064817607</v>
      </c>
      <c r="AE91" s="206">
        <f t="shared" si="0"/>
        <v>9.8823300712774953E-2</v>
      </c>
    </row>
    <row r="92" spans="2:31" ht="13.8" thickBot="1" x14ac:dyDescent="0.3">
      <c r="B92" s="5"/>
      <c r="C92" s="7" t="s">
        <v>46</v>
      </c>
      <c r="D92" s="135">
        <v>7.7779230226522585E-3</v>
      </c>
      <c r="E92" s="135">
        <v>7.4392355544153086E-3</v>
      </c>
      <c r="F92" s="135">
        <v>5.8499210519504892E-3</v>
      </c>
      <c r="G92" s="135">
        <v>5.3248136315227953E-3</v>
      </c>
      <c r="H92" s="135">
        <v>4.3895155342077094E-3</v>
      </c>
      <c r="I92" s="135">
        <v>4.3111245100995246E-3</v>
      </c>
      <c r="J92" s="135">
        <v>3.1479337745268926E-3</v>
      </c>
      <c r="K92" s="78"/>
      <c r="X92" s="204"/>
      <c r="Y92" s="206"/>
      <c r="Z92" s="206"/>
      <c r="AA92" s="206"/>
      <c r="AB92" s="206"/>
      <c r="AC92" s="206"/>
      <c r="AD92" s="206"/>
      <c r="AE92" s="206"/>
    </row>
    <row r="93" spans="2:31" ht="13.8" thickBot="1" x14ac:dyDescent="0.3">
      <c r="B93" s="5"/>
      <c r="C93" s="7" t="s">
        <v>47</v>
      </c>
      <c r="D93" s="135">
        <v>0.41693723413421285</v>
      </c>
      <c r="E93" s="135">
        <v>0.39831975886615795</v>
      </c>
      <c r="F93" s="135">
        <v>0.33429969197318354</v>
      </c>
      <c r="G93" s="135">
        <v>0.32955375973605644</v>
      </c>
      <c r="H93" s="135">
        <v>0.2724378002050839</v>
      </c>
      <c r="I93" s="135">
        <v>0.26884232740428105</v>
      </c>
      <c r="J93" s="135">
        <v>0.22444564122939403</v>
      </c>
      <c r="K93" s="78"/>
      <c r="X93" s="204" t="s">
        <v>355</v>
      </c>
      <c r="Y93" s="208">
        <f>SUMPRODUCT(Y88:Y91,$X$88:$X$91)</f>
        <v>14.03424006135058</v>
      </c>
      <c r="Z93" s="208">
        <f t="shared" ref="Z93:AE93" si="2">SUMPRODUCT(Z88:Z91,$X$88:$X$91)</f>
        <v>14.12492785224139</v>
      </c>
      <c r="AA93" s="208">
        <f t="shared" si="2"/>
        <v>14.196813604949137</v>
      </c>
      <c r="AB93" s="208">
        <f t="shared" si="2"/>
        <v>14.22917580237633</v>
      </c>
      <c r="AC93" s="208">
        <f t="shared" si="2"/>
        <v>14.3299332577761</v>
      </c>
      <c r="AD93" s="208">
        <f t="shared" si="2"/>
        <v>14.442372625866748</v>
      </c>
      <c r="AE93" s="208">
        <f t="shared" si="2"/>
        <v>14.495047388665252</v>
      </c>
    </row>
    <row r="94" spans="2:31" ht="13.8" thickBot="1" x14ac:dyDescent="0.3">
      <c r="B94" s="5"/>
      <c r="C94" s="7" t="s">
        <v>48</v>
      </c>
      <c r="D94" s="135">
        <v>0.51967153822775314</v>
      </c>
      <c r="E94" s="135">
        <v>0.52113127685499916</v>
      </c>
      <c r="F94" s="135">
        <v>0.59568244764838352</v>
      </c>
      <c r="G94" s="135">
        <v>0.59441625425463052</v>
      </c>
      <c r="H94" s="135">
        <v>0.64936046197852015</v>
      </c>
      <c r="I94" s="135">
        <v>0.6225504974374434</v>
      </c>
      <c r="J94" s="135">
        <v>0.67358312428330425</v>
      </c>
      <c r="K94" s="78"/>
    </row>
    <row r="95" spans="2:31" ht="13.8" thickBot="1" x14ac:dyDescent="0.3">
      <c r="B95" s="86"/>
      <c r="C95" s="7" t="s">
        <v>49</v>
      </c>
      <c r="D95" s="135">
        <v>5.561330461538163E-2</v>
      </c>
      <c r="E95" s="135">
        <v>7.3109728724427614E-2</v>
      </c>
      <c r="F95" s="135">
        <v>6.4167939326482515E-2</v>
      </c>
      <c r="G95" s="135">
        <v>7.0705172377790337E-2</v>
      </c>
      <c r="H95" s="135">
        <v>7.3812222282188242E-2</v>
      </c>
      <c r="I95" s="135">
        <v>0.10429605064817607</v>
      </c>
      <c r="J95" s="135">
        <v>9.8823300712774953E-2</v>
      </c>
      <c r="K95" s="6"/>
    </row>
    <row r="96" spans="2:31" ht="13.8" thickBot="1" x14ac:dyDescent="0.3">
      <c r="B96" s="87"/>
      <c r="C96" s="88"/>
      <c r="D96" s="88"/>
      <c r="E96" s="109"/>
      <c r="F96" s="109"/>
      <c r="G96" s="109"/>
      <c r="H96" s="109"/>
      <c r="I96" s="109"/>
      <c r="J96" s="109"/>
      <c r="K96" s="11"/>
    </row>
    <row r="97" spans="2:11" x14ac:dyDescent="0.25">
      <c r="B97" s="80"/>
      <c r="C97" s="80"/>
      <c r="D97" s="80"/>
      <c r="E97" s="80"/>
      <c r="F97" s="80"/>
      <c r="G97" s="80"/>
      <c r="H97" s="80"/>
      <c r="I97" s="80"/>
      <c r="J97" s="80"/>
      <c r="K97" s="80"/>
    </row>
    <row r="98" spans="2:11" x14ac:dyDescent="0.25">
      <c r="B98" s="80"/>
      <c r="C98" s="80"/>
      <c r="D98" s="80"/>
      <c r="E98" s="80"/>
      <c r="F98" s="80"/>
      <c r="G98" s="80"/>
      <c r="H98" s="80"/>
      <c r="I98" s="80"/>
      <c r="J98" s="80"/>
      <c r="K98" s="80"/>
    </row>
    <row r="99" spans="2:11" x14ac:dyDescent="0.25">
      <c r="B99" s="80"/>
      <c r="C99" s="80"/>
      <c r="D99" s="80"/>
      <c r="E99" s="80"/>
      <c r="F99" s="80"/>
      <c r="G99" s="80"/>
      <c r="H99" s="80"/>
      <c r="I99" s="80"/>
      <c r="J99" s="80"/>
      <c r="K99" s="80"/>
    </row>
    <row r="100" spans="2:11" x14ac:dyDescent="0.25">
      <c r="B100" s="80"/>
      <c r="C100" s="80"/>
      <c r="D100" s="80"/>
      <c r="E100" s="80"/>
      <c r="F100" s="80"/>
      <c r="G100" s="80"/>
      <c r="H100" s="80"/>
      <c r="I100" s="80"/>
      <c r="J100" s="80"/>
      <c r="K100" s="80"/>
    </row>
    <row r="101" spans="2:11" x14ac:dyDescent="0.25">
      <c r="B101" s="80"/>
      <c r="C101" s="80"/>
      <c r="D101" s="80"/>
      <c r="E101" s="80"/>
      <c r="F101" s="80"/>
      <c r="G101" s="80"/>
      <c r="H101" s="80"/>
      <c r="I101" s="80"/>
      <c r="J101" s="80"/>
      <c r="K101" s="80"/>
    </row>
    <row r="102" spans="2:11" x14ac:dyDescent="0.25">
      <c r="B102" s="80"/>
      <c r="C102" s="80"/>
      <c r="D102" s="80"/>
      <c r="E102" s="80"/>
      <c r="F102" s="80"/>
      <c r="G102" s="80"/>
      <c r="H102" s="80"/>
      <c r="I102" s="80"/>
      <c r="J102" s="80"/>
      <c r="K102" s="80"/>
    </row>
    <row r="103" spans="2:11" x14ac:dyDescent="0.25">
      <c r="B103" s="80"/>
      <c r="C103" s="80"/>
      <c r="D103" s="80"/>
      <c r="E103" s="80"/>
      <c r="F103" s="80"/>
      <c r="G103" s="80"/>
      <c r="H103" s="80"/>
      <c r="I103" s="80"/>
      <c r="J103" s="80"/>
      <c r="K103" s="80"/>
    </row>
    <row r="104" spans="2:11" x14ac:dyDescent="0.25">
      <c r="B104" s="80"/>
      <c r="C104" s="80"/>
      <c r="D104" s="80"/>
      <c r="E104" s="80"/>
      <c r="F104" s="80"/>
      <c r="G104" s="80"/>
      <c r="H104" s="80"/>
      <c r="I104" s="80"/>
      <c r="J104" s="80"/>
      <c r="K104" s="80"/>
    </row>
    <row r="105" spans="2:11" x14ac:dyDescent="0.25">
      <c r="B105" s="80"/>
      <c r="C105" s="80"/>
      <c r="D105" s="80"/>
      <c r="E105" s="80"/>
      <c r="F105" s="80"/>
      <c r="G105" s="80"/>
      <c r="H105" s="80"/>
      <c r="I105" s="80"/>
      <c r="J105" s="80"/>
      <c r="K105" s="80"/>
    </row>
    <row r="106" spans="2:11" x14ac:dyDescent="0.25">
      <c r="B106" s="80"/>
      <c r="C106" s="80"/>
      <c r="D106" s="80"/>
      <c r="E106" s="80"/>
      <c r="F106" s="80"/>
      <c r="G106" s="80"/>
      <c r="H106" s="80"/>
      <c r="I106" s="80"/>
      <c r="J106" s="80"/>
      <c r="K106" s="80"/>
    </row>
    <row r="107" spans="2:11" x14ac:dyDescent="0.25">
      <c r="B107" s="80"/>
      <c r="C107" s="80"/>
      <c r="D107" s="80"/>
      <c r="E107" s="80"/>
      <c r="F107" s="80"/>
      <c r="G107" s="80"/>
      <c r="H107" s="80"/>
      <c r="I107" s="80"/>
      <c r="J107" s="80"/>
      <c r="K107" s="80"/>
    </row>
    <row r="108" spans="2:11" x14ac:dyDescent="0.25">
      <c r="B108" s="80"/>
      <c r="C108" s="80"/>
      <c r="D108" s="80"/>
      <c r="E108" s="80"/>
      <c r="F108" s="80"/>
      <c r="G108" s="80"/>
      <c r="H108" s="80"/>
      <c r="I108" s="80"/>
      <c r="J108" s="80"/>
      <c r="K108" s="80"/>
    </row>
    <row r="109" spans="2:11" x14ac:dyDescent="0.25">
      <c r="B109" s="80"/>
      <c r="C109" s="80"/>
      <c r="D109" s="80"/>
      <c r="E109" s="80"/>
      <c r="F109" s="80"/>
      <c r="G109" s="80"/>
      <c r="H109" s="80"/>
      <c r="I109" s="80"/>
      <c r="J109" s="80"/>
      <c r="K109" s="80"/>
    </row>
    <row r="110" spans="2:11" x14ac:dyDescent="0.25">
      <c r="B110" s="80"/>
      <c r="C110" s="80"/>
      <c r="D110" s="80"/>
      <c r="E110" s="80"/>
      <c r="F110" s="80"/>
      <c r="G110" s="80"/>
      <c r="H110" s="80"/>
      <c r="I110" s="80"/>
      <c r="J110" s="80"/>
      <c r="K110" s="80"/>
    </row>
    <row r="111" spans="2:11" x14ac:dyDescent="0.25">
      <c r="B111" s="80"/>
      <c r="C111" s="80"/>
      <c r="D111" s="80"/>
      <c r="E111" s="80"/>
      <c r="F111" s="80"/>
      <c r="G111" s="80"/>
      <c r="H111" s="80"/>
      <c r="I111" s="80"/>
      <c r="J111" s="80"/>
      <c r="K111" s="80"/>
    </row>
    <row r="112" spans="2:11" x14ac:dyDescent="0.25">
      <c r="B112" s="80"/>
      <c r="C112" s="80"/>
      <c r="D112" s="80"/>
      <c r="E112" s="80"/>
      <c r="F112" s="80"/>
      <c r="G112" s="80"/>
      <c r="H112" s="80"/>
      <c r="I112" s="80"/>
      <c r="J112" s="80"/>
      <c r="K112" s="80"/>
    </row>
    <row r="113" spans="2:11" x14ac:dyDescent="0.25">
      <c r="B113" s="80"/>
      <c r="C113" s="80"/>
      <c r="D113" s="80"/>
      <c r="E113" s="80"/>
      <c r="F113" s="80"/>
      <c r="G113" s="80"/>
      <c r="H113" s="80"/>
      <c r="I113" s="80"/>
      <c r="J113" s="80"/>
      <c r="K113" s="80"/>
    </row>
    <row r="114" spans="2:11" x14ac:dyDescent="0.25">
      <c r="B114" s="80"/>
      <c r="C114" s="80"/>
      <c r="D114" s="80"/>
      <c r="E114" s="80"/>
      <c r="F114" s="80"/>
      <c r="G114" s="80"/>
      <c r="H114" s="80"/>
      <c r="I114" s="80"/>
      <c r="J114" s="80"/>
      <c r="K114" s="80"/>
    </row>
    <row r="115" spans="2:11" x14ac:dyDescent="0.25">
      <c r="B115" s="80"/>
      <c r="C115" s="80"/>
      <c r="D115" s="80"/>
      <c r="E115" s="80"/>
      <c r="F115" s="80"/>
      <c r="G115" s="80"/>
      <c r="H115" s="80"/>
      <c r="I115" s="80"/>
      <c r="J115" s="80"/>
      <c r="K115" s="80"/>
    </row>
    <row r="116" spans="2:11" x14ac:dyDescent="0.25">
      <c r="B116" s="80"/>
      <c r="C116" s="80"/>
      <c r="D116" s="80"/>
      <c r="E116" s="80"/>
      <c r="F116" s="80"/>
      <c r="G116" s="80"/>
      <c r="H116" s="80"/>
      <c r="I116" s="80"/>
      <c r="J116" s="80"/>
      <c r="K116" s="80"/>
    </row>
    <row r="117" spans="2:11" x14ac:dyDescent="0.25">
      <c r="B117" s="80"/>
      <c r="C117" s="80"/>
      <c r="D117" s="80"/>
      <c r="E117" s="80"/>
      <c r="F117" s="80"/>
      <c r="G117" s="80"/>
      <c r="H117" s="80"/>
      <c r="I117" s="80"/>
      <c r="J117" s="80"/>
      <c r="K117" s="80"/>
    </row>
    <row r="118" spans="2:11" x14ac:dyDescent="0.25">
      <c r="B118" s="80"/>
      <c r="C118" s="80"/>
      <c r="D118" s="80"/>
      <c r="E118" s="80"/>
      <c r="F118" s="80"/>
      <c r="G118" s="80"/>
      <c r="H118" s="80"/>
      <c r="I118" s="80"/>
      <c r="J118" s="80"/>
      <c r="K118" s="80"/>
    </row>
    <row r="119" spans="2:11" x14ac:dyDescent="0.25">
      <c r="B119" s="80"/>
      <c r="C119" s="80"/>
      <c r="D119" s="80"/>
      <c r="E119" s="80"/>
      <c r="F119" s="80"/>
      <c r="G119" s="80"/>
      <c r="H119" s="80"/>
      <c r="I119" s="80"/>
      <c r="J119" s="80"/>
      <c r="K119" s="80"/>
    </row>
    <row r="120" spans="2:11" x14ac:dyDescent="0.25">
      <c r="B120" s="80"/>
      <c r="C120" s="80"/>
      <c r="D120" s="80"/>
      <c r="E120" s="80"/>
      <c r="F120" s="80"/>
      <c r="G120" s="80"/>
      <c r="H120" s="80"/>
      <c r="I120" s="80"/>
      <c r="J120" s="80"/>
      <c r="K120" s="80"/>
    </row>
    <row r="121" spans="2:11" x14ac:dyDescent="0.25">
      <c r="B121" s="80"/>
      <c r="C121" s="80"/>
      <c r="D121" s="80"/>
      <c r="E121" s="80"/>
      <c r="F121" s="80"/>
      <c r="G121" s="80"/>
      <c r="H121" s="80"/>
      <c r="I121" s="80"/>
      <c r="J121" s="80"/>
      <c r="K121" s="80"/>
    </row>
    <row r="122" spans="2:11" x14ac:dyDescent="0.25">
      <c r="B122" s="80"/>
      <c r="C122" s="80"/>
      <c r="D122" s="80"/>
      <c r="E122" s="80"/>
      <c r="F122" s="80"/>
      <c r="G122" s="80"/>
      <c r="H122" s="80"/>
      <c r="I122" s="80"/>
      <c r="J122" s="80"/>
      <c r="K122" s="80"/>
    </row>
    <row r="123" spans="2:11" x14ac:dyDescent="0.25">
      <c r="B123" s="80"/>
      <c r="C123" s="80"/>
      <c r="D123" s="80"/>
      <c r="E123" s="80"/>
      <c r="F123" s="80"/>
      <c r="G123" s="80"/>
      <c r="H123" s="80"/>
      <c r="I123" s="80"/>
      <c r="J123" s="80"/>
      <c r="K123" s="80"/>
    </row>
    <row r="124" spans="2:11" x14ac:dyDescent="0.25">
      <c r="B124" s="80"/>
      <c r="C124" s="80"/>
      <c r="D124" s="80"/>
      <c r="E124" s="80"/>
      <c r="F124" s="80"/>
      <c r="G124" s="80"/>
      <c r="H124" s="80"/>
      <c r="I124" s="80"/>
      <c r="J124" s="80"/>
      <c r="K124" s="80"/>
    </row>
    <row r="125" spans="2:11" x14ac:dyDescent="0.25">
      <c r="B125" s="80"/>
      <c r="C125" s="80"/>
      <c r="D125" s="80"/>
      <c r="E125" s="80"/>
      <c r="F125" s="80"/>
      <c r="G125" s="80"/>
      <c r="H125" s="80"/>
      <c r="I125" s="80"/>
      <c r="J125" s="80"/>
      <c r="K125" s="80"/>
    </row>
    <row r="126" spans="2:11" x14ac:dyDescent="0.25">
      <c r="B126" s="80"/>
      <c r="C126" s="80"/>
      <c r="D126" s="80"/>
      <c r="E126" s="80"/>
      <c r="F126" s="80"/>
      <c r="G126" s="80"/>
      <c r="H126" s="80"/>
      <c r="I126" s="80"/>
      <c r="J126" s="80"/>
      <c r="K126" s="80"/>
    </row>
    <row r="127" spans="2:11" x14ac:dyDescent="0.25">
      <c r="B127" s="80"/>
      <c r="C127" s="80"/>
      <c r="D127" s="80"/>
      <c r="E127" s="80"/>
      <c r="F127" s="80"/>
      <c r="G127" s="80"/>
      <c r="H127" s="80"/>
      <c r="I127" s="80"/>
      <c r="J127" s="80"/>
      <c r="K127" s="80"/>
    </row>
    <row r="128" spans="2:11" x14ac:dyDescent="0.25">
      <c r="B128" s="80"/>
      <c r="C128" s="80"/>
      <c r="D128" s="80"/>
      <c r="E128" s="80"/>
      <c r="F128" s="80"/>
      <c r="G128" s="80"/>
      <c r="H128" s="80"/>
      <c r="I128" s="80"/>
      <c r="J128" s="80"/>
      <c r="K128" s="80"/>
    </row>
    <row r="129" spans="2:11" x14ac:dyDescent="0.25">
      <c r="B129" s="80"/>
      <c r="C129" s="80"/>
      <c r="D129" s="80"/>
      <c r="E129" s="80"/>
      <c r="F129" s="80"/>
      <c r="G129" s="80"/>
      <c r="H129" s="80"/>
      <c r="I129" s="80"/>
      <c r="J129" s="80"/>
      <c r="K129" s="80"/>
    </row>
    <row r="130" spans="2:11" x14ac:dyDescent="0.25">
      <c r="B130" s="80"/>
      <c r="C130" s="80"/>
      <c r="D130" s="80"/>
      <c r="E130" s="80"/>
      <c r="F130" s="80"/>
      <c r="G130" s="80"/>
      <c r="H130" s="80"/>
      <c r="I130" s="80"/>
      <c r="J130" s="80"/>
      <c r="K130" s="80"/>
    </row>
    <row r="131" spans="2:11" x14ac:dyDescent="0.25">
      <c r="B131" s="80"/>
      <c r="C131" s="80"/>
      <c r="D131" s="80"/>
      <c r="E131" s="80"/>
      <c r="F131" s="80"/>
      <c r="G131" s="80"/>
      <c r="H131" s="80"/>
      <c r="I131" s="80"/>
      <c r="J131" s="80"/>
      <c r="K131" s="80"/>
    </row>
    <row r="132" spans="2:11" x14ac:dyDescent="0.25">
      <c r="B132" s="80"/>
      <c r="C132" s="80"/>
      <c r="D132" s="80"/>
      <c r="E132" s="80"/>
      <c r="F132" s="80"/>
      <c r="G132" s="80"/>
      <c r="H132" s="80"/>
      <c r="I132" s="80"/>
      <c r="J132" s="80"/>
      <c r="K132" s="80"/>
    </row>
    <row r="133" spans="2:11" x14ac:dyDescent="0.25">
      <c r="B133" s="80"/>
      <c r="C133" s="80"/>
      <c r="D133" s="80"/>
      <c r="E133" s="80"/>
      <c r="F133" s="80"/>
      <c r="G133" s="80"/>
      <c r="H133" s="80"/>
      <c r="I133" s="80"/>
      <c r="J133" s="80"/>
      <c r="K133" s="80"/>
    </row>
    <row r="134" spans="2:11" x14ac:dyDescent="0.25">
      <c r="B134" s="80"/>
      <c r="C134" s="80"/>
      <c r="D134" s="80"/>
      <c r="E134" s="80"/>
      <c r="F134" s="80"/>
      <c r="G134" s="80"/>
      <c r="H134" s="80"/>
      <c r="I134" s="80"/>
      <c r="J134" s="80"/>
      <c r="K134" s="80"/>
    </row>
    <row r="135" spans="2:11" x14ac:dyDescent="0.25">
      <c r="B135" s="80"/>
      <c r="C135" s="80"/>
      <c r="D135" s="80"/>
      <c r="E135" s="80"/>
      <c r="F135" s="80"/>
      <c r="G135" s="80"/>
      <c r="H135" s="80"/>
      <c r="I135" s="80"/>
      <c r="J135" s="80"/>
      <c r="K135" s="80"/>
    </row>
    <row r="136" spans="2:11" x14ac:dyDescent="0.25">
      <c r="B136" s="80"/>
      <c r="C136" s="80"/>
      <c r="D136" s="80"/>
      <c r="E136" s="80"/>
      <c r="F136" s="80"/>
      <c r="G136" s="80"/>
      <c r="H136" s="80"/>
      <c r="I136" s="80"/>
      <c r="J136" s="80"/>
      <c r="K136" s="80"/>
    </row>
    <row r="137" spans="2:11" x14ac:dyDescent="0.25">
      <c r="B137" s="80"/>
      <c r="C137" s="80"/>
      <c r="D137" s="80"/>
      <c r="E137" s="80"/>
      <c r="F137" s="80"/>
      <c r="G137" s="80"/>
      <c r="H137" s="80"/>
      <c r="I137" s="80"/>
      <c r="J137" s="80"/>
      <c r="K137" s="80"/>
    </row>
    <row r="138" spans="2:11" x14ac:dyDescent="0.25">
      <c r="B138" s="80"/>
      <c r="C138" s="80"/>
      <c r="D138" s="80"/>
      <c r="E138" s="80"/>
      <c r="F138" s="80"/>
      <c r="G138" s="80"/>
      <c r="H138" s="80"/>
      <c r="I138" s="80"/>
      <c r="J138" s="80"/>
      <c r="K138" s="80"/>
    </row>
    <row r="139" spans="2:11" x14ac:dyDescent="0.25">
      <c r="B139" s="80"/>
      <c r="C139" s="80"/>
      <c r="D139" s="80"/>
      <c r="E139" s="80"/>
      <c r="F139" s="80"/>
      <c r="G139" s="80"/>
      <c r="H139" s="80"/>
      <c r="I139" s="80"/>
      <c r="J139" s="80"/>
      <c r="K139" s="80"/>
    </row>
    <row r="140" spans="2:11" x14ac:dyDescent="0.25">
      <c r="B140" s="80"/>
      <c r="C140" s="80"/>
      <c r="D140" s="80"/>
      <c r="E140" s="80"/>
      <c r="F140" s="80"/>
      <c r="G140" s="80"/>
      <c r="H140" s="80"/>
      <c r="I140" s="80"/>
      <c r="J140" s="80"/>
      <c r="K140" s="80"/>
    </row>
    <row r="141" spans="2:11" x14ac:dyDescent="0.25">
      <c r="B141" s="80"/>
      <c r="C141" s="80"/>
      <c r="D141" s="80"/>
      <c r="E141" s="80"/>
      <c r="F141" s="80"/>
      <c r="G141" s="80"/>
      <c r="H141" s="80"/>
      <c r="I141" s="80"/>
      <c r="J141" s="80"/>
      <c r="K141" s="80"/>
    </row>
    <row r="142" spans="2:11" x14ac:dyDescent="0.25">
      <c r="B142" s="80"/>
      <c r="C142" s="80"/>
      <c r="D142" s="80"/>
      <c r="E142" s="80"/>
      <c r="F142" s="80"/>
      <c r="G142" s="80"/>
      <c r="H142" s="80"/>
      <c r="I142" s="80"/>
      <c r="J142" s="80"/>
      <c r="K142" s="80"/>
    </row>
    <row r="143" spans="2:11" x14ac:dyDescent="0.25">
      <c r="B143" s="80"/>
      <c r="C143" s="80"/>
      <c r="D143" s="80"/>
      <c r="E143" s="80"/>
      <c r="F143" s="80"/>
      <c r="G143" s="80"/>
      <c r="H143" s="80"/>
      <c r="I143" s="80"/>
      <c r="J143" s="80"/>
      <c r="K143" s="80"/>
    </row>
    <row r="144" spans="2:11" x14ac:dyDescent="0.25">
      <c r="B144" s="80"/>
      <c r="C144" s="80"/>
      <c r="D144" s="80"/>
      <c r="E144" s="80"/>
      <c r="F144" s="80"/>
      <c r="G144" s="80"/>
      <c r="H144" s="80"/>
      <c r="I144" s="80"/>
      <c r="J144" s="80"/>
      <c r="K144" s="80"/>
    </row>
    <row r="145" spans="2:11" x14ac:dyDescent="0.25">
      <c r="B145" s="80"/>
      <c r="C145" s="80"/>
      <c r="D145" s="80"/>
      <c r="E145" s="80"/>
      <c r="F145" s="80"/>
      <c r="G145" s="80"/>
      <c r="H145" s="80"/>
      <c r="I145" s="80"/>
      <c r="J145" s="80"/>
      <c r="K145" s="80"/>
    </row>
    <row r="146" spans="2:11" x14ac:dyDescent="0.25">
      <c r="B146" s="80"/>
      <c r="C146" s="80"/>
      <c r="D146" s="80"/>
      <c r="E146" s="80"/>
      <c r="F146" s="80"/>
      <c r="G146" s="80"/>
      <c r="H146" s="80"/>
      <c r="I146" s="80"/>
      <c r="J146" s="80"/>
      <c r="K146" s="80"/>
    </row>
    <row r="147" spans="2:11" x14ac:dyDescent="0.25">
      <c r="B147" s="80"/>
      <c r="C147" s="80"/>
      <c r="D147" s="80"/>
      <c r="E147" s="80"/>
      <c r="F147" s="80"/>
      <c r="G147" s="80"/>
      <c r="H147" s="80"/>
      <c r="I147" s="80"/>
      <c r="J147" s="80"/>
      <c r="K147" s="80"/>
    </row>
    <row r="148" spans="2:11" x14ac:dyDescent="0.25">
      <c r="B148" s="80"/>
      <c r="C148" s="80"/>
      <c r="D148" s="80"/>
      <c r="E148" s="80"/>
      <c r="F148" s="80"/>
      <c r="G148" s="80"/>
      <c r="H148" s="80"/>
      <c r="I148" s="80"/>
      <c r="J148" s="80"/>
      <c r="K148" s="80"/>
    </row>
    <row r="149" spans="2:11" x14ac:dyDescent="0.25">
      <c r="B149" s="80"/>
      <c r="C149" s="80"/>
      <c r="D149" s="80"/>
      <c r="E149" s="80"/>
      <c r="F149" s="80"/>
      <c r="G149" s="80"/>
      <c r="H149" s="80"/>
      <c r="I149" s="80"/>
      <c r="J149" s="80"/>
      <c r="K149" s="80"/>
    </row>
    <row r="150" spans="2:11" x14ac:dyDescent="0.25">
      <c r="B150" s="80"/>
      <c r="C150" s="80"/>
      <c r="D150" s="80"/>
      <c r="E150" s="80"/>
      <c r="F150" s="80"/>
      <c r="G150" s="80"/>
      <c r="H150" s="80"/>
      <c r="I150" s="80"/>
      <c r="J150" s="80"/>
      <c r="K150" s="80"/>
    </row>
    <row r="151" spans="2:11" x14ac:dyDescent="0.25">
      <c r="B151" s="80"/>
      <c r="C151" s="80"/>
      <c r="D151" s="80"/>
      <c r="E151" s="80"/>
      <c r="F151" s="80"/>
      <c r="G151" s="80"/>
      <c r="H151" s="80"/>
      <c r="I151" s="80"/>
      <c r="J151" s="80"/>
      <c r="K151" s="80"/>
    </row>
    <row r="152" spans="2:11" x14ac:dyDescent="0.25">
      <c r="B152" s="80"/>
      <c r="C152" s="80"/>
      <c r="D152" s="80"/>
      <c r="E152" s="80"/>
      <c r="F152" s="80"/>
      <c r="G152" s="80"/>
      <c r="H152" s="80"/>
      <c r="I152" s="80"/>
      <c r="J152" s="80"/>
      <c r="K152" s="80"/>
    </row>
  </sheetData>
  <mergeCells count="19">
    <mergeCell ref="E35:J35"/>
    <mergeCell ref="E37:J37"/>
    <mergeCell ref="E51:J51"/>
    <mergeCell ref="E52:J52"/>
    <mergeCell ref="E54:J54"/>
    <mergeCell ref="E19:J19"/>
    <mergeCell ref="E21:J21"/>
    <mergeCell ref="D6:I6"/>
    <mergeCell ref="E34:J34"/>
    <mergeCell ref="D3:I3"/>
    <mergeCell ref="D4:I4"/>
    <mergeCell ref="E18:J18"/>
    <mergeCell ref="C14:I14"/>
    <mergeCell ref="D88:J88"/>
    <mergeCell ref="D71:J71"/>
    <mergeCell ref="D72:J72"/>
    <mergeCell ref="D74:J74"/>
    <mergeCell ref="D85:J85"/>
    <mergeCell ref="D86:J86"/>
  </mergeCells>
  <hyperlinks>
    <hyperlink ref="C1" location="TOC!A1" display="Back to Table of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sheetPr>
  <dimension ref="A1:P119"/>
  <sheetViews>
    <sheetView showGridLines="0" workbookViewId="0"/>
  </sheetViews>
  <sheetFormatPr defaultColWidth="9.19921875" defaultRowHeight="13.2" x14ac:dyDescent="0.25"/>
  <cols>
    <col min="1" max="1" width="9.19921875" style="80"/>
    <col min="2" max="2" width="9.19921875" style="120"/>
    <col min="3" max="4" width="18.59765625" style="120" customWidth="1"/>
    <col min="5" max="10" width="11.59765625" style="120" customWidth="1"/>
    <col min="11" max="11" width="9.19921875" style="120"/>
    <col min="12" max="16" width="9.19921875" style="80"/>
    <col min="17" max="16384" width="9.19921875" style="120"/>
  </cols>
  <sheetData>
    <row r="1" spans="2:11" s="80" customFormat="1" ht="13.8" thickBot="1" x14ac:dyDescent="0.3">
      <c r="C1" s="197" t="s">
        <v>241</v>
      </c>
    </row>
    <row r="2" spans="2:11" x14ac:dyDescent="0.25">
      <c r="B2" s="2"/>
      <c r="C2" s="63"/>
      <c r="D2" s="63"/>
      <c r="E2" s="63"/>
      <c r="F2" s="63"/>
      <c r="G2" s="63"/>
      <c r="H2" s="63"/>
      <c r="I2" s="63"/>
      <c r="J2" s="4"/>
      <c r="K2" s="80"/>
    </row>
    <row r="3" spans="2:11" ht="13.8" x14ac:dyDescent="0.25">
      <c r="B3" s="5"/>
      <c r="C3" s="131"/>
      <c r="D3" s="291" t="s">
        <v>286</v>
      </c>
      <c r="E3" s="291"/>
      <c r="F3" s="291"/>
      <c r="G3" s="291"/>
      <c r="H3" s="291"/>
      <c r="I3" s="291"/>
      <c r="J3" s="6"/>
      <c r="K3" s="80"/>
    </row>
    <row r="4" spans="2:11" x14ac:dyDescent="0.25">
      <c r="B4" s="5"/>
      <c r="C4" s="131"/>
      <c r="D4" s="292" t="s">
        <v>175</v>
      </c>
      <c r="E4" s="292"/>
      <c r="F4" s="292"/>
      <c r="G4" s="292"/>
      <c r="H4" s="292"/>
      <c r="I4" s="292"/>
      <c r="J4" s="6"/>
      <c r="K4" s="80"/>
    </row>
    <row r="5" spans="2:11" x14ac:dyDescent="0.25">
      <c r="B5" s="5"/>
      <c r="C5" s="131"/>
      <c r="D5" s="167"/>
      <c r="E5" s="167"/>
      <c r="F5" s="167"/>
      <c r="G5" s="167"/>
      <c r="H5" s="167"/>
      <c r="I5" s="167"/>
      <c r="J5" s="6"/>
      <c r="K5" s="80"/>
    </row>
    <row r="6" spans="2:11" ht="26.25" customHeight="1" x14ac:dyDescent="0.25">
      <c r="B6" s="5"/>
      <c r="C6" s="131"/>
      <c r="D6" s="293" t="s">
        <v>207</v>
      </c>
      <c r="E6" s="293"/>
      <c r="F6" s="293"/>
      <c r="G6" s="293"/>
      <c r="H6" s="293"/>
      <c r="I6" s="293"/>
      <c r="J6" s="6"/>
      <c r="K6" s="80"/>
    </row>
    <row r="7" spans="2:11" x14ac:dyDescent="0.25">
      <c r="B7" s="5"/>
      <c r="C7" s="111"/>
      <c r="D7" s="111"/>
      <c r="E7" s="111"/>
      <c r="F7" s="111"/>
      <c r="G7" s="111"/>
      <c r="H7" s="111"/>
      <c r="I7" s="111"/>
      <c r="J7" s="6"/>
      <c r="K7" s="80"/>
    </row>
    <row r="8" spans="2:11" x14ac:dyDescent="0.25">
      <c r="B8" s="5"/>
      <c r="C8" s="7"/>
      <c r="D8" s="7"/>
      <c r="E8" s="7"/>
      <c r="F8" s="7"/>
      <c r="G8" s="7"/>
      <c r="H8" s="7"/>
      <c r="I8" s="7"/>
      <c r="J8" s="6"/>
      <c r="K8" s="80"/>
    </row>
    <row r="9" spans="2:11" ht="13.8" thickBot="1" x14ac:dyDescent="0.3">
      <c r="B9" s="5"/>
      <c r="C9" s="8" t="s">
        <v>0</v>
      </c>
      <c r="D9" s="8">
        <v>2016</v>
      </c>
      <c r="E9" s="8">
        <v>2017</v>
      </c>
      <c r="F9" s="8">
        <v>2018</v>
      </c>
      <c r="G9" s="8">
        <v>2019</v>
      </c>
      <c r="H9" s="8">
        <v>2020</v>
      </c>
      <c r="I9" s="8">
        <v>2021</v>
      </c>
      <c r="J9" s="6"/>
      <c r="K9" s="80"/>
    </row>
    <row r="10" spans="2:11" ht="13.8" thickBot="1" x14ac:dyDescent="0.3">
      <c r="B10" s="5"/>
      <c r="C10" s="7" t="s">
        <v>66</v>
      </c>
      <c r="D10" s="114">
        <v>409.06421381195565</v>
      </c>
      <c r="E10" s="114">
        <v>384.67147063855367</v>
      </c>
      <c r="F10" s="114">
        <v>359.70861675436913</v>
      </c>
      <c r="G10" s="114">
        <v>334.19359129662092</v>
      </c>
      <c r="H10" s="114">
        <v>308.11967316099651</v>
      </c>
      <c r="I10" s="114">
        <v>281.33908013808548</v>
      </c>
      <c r="J10" s="6"/>
      <c r="K10" s="80"/>
    </row>
    <row r="11" spans="2:11" ht="13.8" thickBot="1" x14ac:dyDescent="0.3">
      <c r="B11" s="5"/>
      <c r="C11" s="7" t="s">
        <v>165</v>
      </c>
      <c r="D11" s="114">
        <v>437.93027361083256</v>
      </c>
      <c r="E11" s="114">
        <v>443.38616939110017</v>
      </c>
      <c r="F11" s="114">
        <v>445.49221968128251</v>
      </c>
      <c r="G11" s="114">
        <v>447.42155510625361</v>
      </c>
      <c r="H11" s="114">
        <v>445.9549978483812</v>
      </c>
      <c r="I11" s="114">
        <v>444.4005217104642</v>
      </c>
      <c r="J11" s="6"/>
      <c r="K11" s="80"/>
    </row>
    <row r="12" spans="2:11" ht="13.8" thickBot="1" x14ac:dyDescent="0.3">
      <c r="B12" s="9"/>
      <c r="C12" s="10"/>
      <c r="D12" s="10"/>
      <c r="E12" s="10"/>
      <c r="F12" s="10"/>
      <c r="G12" s="10"/>
      <c r="H12" s="10"/>
      <c r="I12" s="10"/>
      <c r="J12" s="11"/>
      <c r="K12" s="80"/>
    </row>
    <row r="13" spans="2:11" ht="13.8" thickBot="1" x14ac:dyDescent="0.3">
      <c r="B13" s="80"/>
      <c r="C13" s="80"/>
      <c r="D13" s="80"/>
      <c r="E13" s="80"/>
      <c r="F13" s="80"/>
      <c r="G13" s="80"/>
      <c r="H13" s="80"/>
      <c r="I13" s="80"/>
      <c r="J13" s="80"/>
      <c r="K13" s="80"/>
    </row>
    <row r="14" spans="2:11" x14ac:dyDescent="0.25">
      <c r="B14" s="2"/>
      <c r="C14" s="63"/>
      <c r="D14" s="63"/>
      <c r="E14" s="63"/>
      <c r="F14" s="63"/>
      <c r="G14" s="63"/>
      <c r="H14" s="63"/>
      <c r="I14" s="63"/>
      <c r="J14" s="63"/>
      <c r="K14" s="4"/>
    </row>
    <row r="15" spans="2:11" ht="13.8" x14ac:dyDescent="0.25">
      <c r="B15" s="5"/>
      <c r="C15" s="131"/>
      <c r="D15" s="161"/>
      <c r="E15" s="291" t="s">
        <v>287</v>
      </c>
      <c r="F15" s="291"/>
      <c r="G15" s="291"/>
      <c r="H15" s="291"/>
      <c r="I15" s="291"/>
      <c r="J15" s="291"/>
      <c r="K15" s="6"/>
    </row>
    <row r="16" spans="2:11" x14ac:dyDescent="0.25">
      <c r="B16" s="5"/>
      <c r="C16" s="131"/>
      <c r="D16" s="162"/>
      <c r="E16" s="292" t="s">
        <v>55</v>
      </c>
      <c r="F16" s="292"/>
      <c r="G16" s="292"/>
      <c r="H16" s="292"/>
      <c r="I16" s="292"/>
      <c r="J16" s="292"/>
      <c r="K16" s="6"/>
    </row>
    <row r="17" spans="2:11" ht="14.25" customHeight="1" x14ac:dyDescent="0.25">
      <c r="B17" s="5"/>
      <c r="C17" s="131"/>
      <c r="D17" s="167"/>
      <c r="E17" s="167"/>
      <c r="F17" s="167"/>
      <c r="G17" s="167"/>
      <c r="H17" s="167"/>
      <c r="I17" s="167"/>
      <c r="J17" s="167"/>
      <c r="K17" s="6"/>
    </row>
    <row r="18" spans="2:11" ht="27" customHeight="1" x14ac:dyDescent="0.25">
      <c r="B18" s="5"/>
      <c r="C18" s="131"/>
      <c r="D18" s="111"/>
      <c r="E18" s="293" t="s">
        <v>208</v>
      </c>
      <c r="F18" s="293"/>
      <c r="G18" s="293"/>
      <c r="H18" s="293"/>
      <c r="I18" s="293"/>
      <c r="J18" s="293"/>
      <c r="K18" s="6"/>
    </row>
    <row r="19" spans="2:11" x14ac:dyDescent="0.25">
      <c r="B19" s="5"/>
      <c r="C19" s="111"/>
      <c r="D19" s="111"/>
      <c r="E19" s="111"/>
      <c r="F19" s="111"/>
      <c r="G19" s="111"/>
      <c r="H19" s="111"/>
      <c r="I19" s="111"/>
      <c r="J19" s="83"/>
      <c r="K19" s="6"/>
    </row>
    <row r="20" spans="2:11" x14ac:dyDescent="0.25">
      <c r="B20" s="5"/>
      <c r="C20" s="65"/>
      <c r="D20" s="7"/>
      <c r="E20" s="7"/>
      <c r="F20" s="7"/>
      <c r="G20" s="7"/>
      <c r="H20" s="7"/>
      <c r="I20" s="7"/>
      <c r="J20" s="7"/>
      <c r="K20" s="6"/>
    </row>
    <row r="21" spans="2:11" ht="13.8" thickBot="1" x14ac:dyDescent="0.3">
      <c r="B21" s="5"/>
      <c r="C21" s="8" t="s">
        <v>11</v>
      </c>
      <c r="D21" s="8" t="s">
        <v>0</v>
      </c>
      <c r="E21" s="8">
        <v>2016</v>
      </c>
      <c r="F21" s="8">
        <v>2017</v>
      </c>
      <c r="G21" s="8">
        <v>2018</v>
      </c>
      <c r="H21" s="8">
        <v>2019</v>
      </c>
      <c r="I21" s="8">
        <v>2020</v>
      </c>
      <c r="J21" s="8">
        <v>2021</v>
      </c>
      <c r="K21" s="6"/>
    </row>
    <row r="22" spans="2:11" ht="13.8" thickBot="1" x14ac:dyDescent="0.3">
      <c r="B22" s="5"/>
      <c r="C22" s="7" t="s">
        <v>12</v>
      </c>
      <c r="D22" s="7" t="s">
        <v>66</v>
      </c>
      <c r="E22" s="135">
        <v>4.0129680852783366E-2</v>
      </c>
      <c r="F22" s="135">
        <v>3.7854825381060109E-2</v>
      </c>
      <c r="G22" s="135">
        <v>3.5538623957964983E-2</v>
      </c>
      <c r="H22" s="135">
        <v>3.3199516204668079E-2</v>
      </c>
      <c r="I22" s="135">
        <v>3.0835017338272017E-2</v>
      </c>
      <c r="J22" s="135">
        <v>2.8469729538065629E-2</v>
      </c>
      <c r="K22" s="6"/>
    </row>
    <row r="23" spans="2:11" ht="13.8" thickBot="1" x14ac:dyDescent="0.3">
      <c r="B23" s="5"/>
      <c r="C23" s="7" t="s">
        <v>12</v>
      </c>
      <c r="D23" s="7" t="s">
        <v>165</v>
      </c>
      <c r="E23" s="135">
        <v>4.3488763797305555E-2</v>
      </c>
      <c r="F23" s="135">
        <v>4.46512740700655E-2</v>
      </c>
      <c r="G23" s="135">
        <v>4.5165027736931262E-2</v>
      </c>
      <c r="H23" s="135">
        <v>4.5626838928503451E-2</v>
      </c>
      <c r="I23" s="135">
        <v>4.5346614650589825E-2</v>
      </c>
      <c r="J23" s="135">
        <v>4.5079948566221176E-2</v>
      </c>
      <c r="K23" s="6"/>
    </row>
    <row r="24" spans="2:11" ht="13.8" thickBot="1" x14ac:dyDescent="0.3">
      <c r="B24" s="5"/>
      <c r="C24" s="7" t="s">
        <v>13</v>
      </c>
      <c r="D24" s="7" t="s">
        <v>66</v>
      </c>
      <c r="E24" s="135">
        <v>1.2603588448774825E-2</v>
      </c>
      <c r="F24" s="135">
        <v>1.1770624112184856E-2</v>
      </c>
      <c r="G24" s="135">
        <v>1.0943665283013543E-2</v>
      </c>
      <c r="H24" s="135">
        <v>1.0108407663588091E-2</v>
      </c>
      <c r="I24" s="135">
        <v>9.3287706020380098E-3</v>
      </c>
      <c r="J24" s="135">
        <v>8.507391773970795E-3</v>
      </c>
      <c r="K24" s="6"/>
    </row>
    <row r="25" spans="2:11" ht="13.8" thickBot="1" x14ac:dyDescent="0.3">
      <c r="B25" s="5"/>
      <c r="C25" s="7" t="s">
        <v>13</v>
      </c>
      <c r="D25" s="7" t="s">
        <v>165</v>
      </c>
      <c r="E25" s="135">
        <v>1.3558251403661565E-2</v>
      </c>
      <c r="F25" s="135">
        <v>1.3669373098647332E-2</v>
      </c>
      <c r="G25" s="135">
        <v>1.3737873438232099E-2</v>
      </c>
      <c r="H25" s="135">
        <v>1.3776099361864842E-2</v>
      </c>
      <c r="I25" s="135">
        <v>1.3883187488525845E-2</v>
      </c>
      <c r="J25" s="135">
        <v>1.3908649283574853E-2</v>
      </c>
      <c r="K25" s="6"/>
    </row>
    <row r="26" spans="2:11" ht="13.8" thickBot="1" x14ac:dyDescent="0.3">
      <c r="B26" s="5"/>
      <c r="C26" s="7" t="s">
        <v>14</v>
      </c>
      <c r="D26" s="7" t="s">
        <v>66</v>
      </c>
      <c r="E26" s="135">
        <v>0.3694030987782792</v>
      </c>
      <c r="F26" s="135">
        <v>0.34639086482374026</v>
      </c>
      <c r="G26" s="135">
        <v>0.32195380161887072</v>
      </c>
      <c r="H26" s="135">
        <v>0.29684202379104435</v>
      </c>
      <c r="I26" s="135">
        <v>0.27103791285183071</v>
      </c>
      <c r="J26" s="135">
        <v>0.24399984483357182</v>
      </c>
      <c r="K26" s="6"/>
    </row>
    <row r="27" spans="2:11" ht="13.8" thickBot="1" x14ac:dyDescent="0.3">
      <c r="B27" s="5"/>
      <c r="C27" s="7" t="s">
        <v>14</v>
      </c>
      <c r="D27" s="7" t="s">
        <v>165</v>
      </c>
      <c r="E27" s="135">
        <v>0.38865438683601439</v>
      </c>
      <c r="F27" s="135">
        <v>0.38584676068331353</v>
      </c>
      <c r="G27" s="135">
        <v>0.38169929430169292</v>
      </c>
      <c r="H27" s="135">
        <v>0.37768843523452605</v>
      </c>
      <c r="I27" s="135">
        <v>0.37420932021807557</v>
      </c>
      <c r="J27" s="135">
        <v>0.37014016162957925</v>
      </c>
      <c r="K27" s="6"/>
    </row>
    <row r="28" spans="2:11" ht="13.8" thickBot="1" x14ac:dyDescent="0.3">
      <c r="B28" s="9"/>
      <c r="C28" s="10"/>
      <c r="D28" s="10"/>
      <c r="E28" s="10"/>
      <c r="F28" s="10"/>
      <c r="G28" s="10"/>
      <c r="H28" s="10"/>
      <c r="I28" s="10"/>
      <c r="J28" s="10"/>
      <c r="K28" s="11"/>
    </row>
    <row r="29" spans="2:11" ht="13.8" thickBot="1" x14ac:dyDescent="0.3">
      <c r="B29" s="80"/>
      <c r="C29" s="80"/>
      <c r="D29" s="80"/>
      <c r="E29" s="80"/>
      <c r="F29" s="80"/>
      <c r="G29" s="80"/>
      <c r="H29" s="80"/>
      <c r="I29" s="80"/>
      <c r="J29" s="80"/>
      <c r="K29" s="80"/>
    </row>
    <row r="30" spans="2:11" x14ac:dyDescent="0.25">
      <c r="B30" s="2"/>
      <c r="C30" s="63"/>
      <c r="D30" s="63"/>
      <c r="E30" s="63"/>
      <c r="F30" s="63"/>
      <c r="G30" s="63"/>
      <c r="H30" s="63"/>
      <c r="I30" s="63"/>
      <c r="J30" s="63"/>
      <c r="K30" s="4"/>
    </row>
    <row r="31" spans="2:11" ht="28.5" customHeight="1" x14ac:dyDescent="0.25">
      <c r="B31" s="5"/>
      <c r="C31" s="169"/>
      <c r="D31" s="165"/>
      <c r="E31" s="304" t="s">
        <v>313</v>
      </c>
      <c r="F31" s="304"/>
      <c r="G31" s="304"/>
      <c r="H31" s="304"/>
      <c r="I31" s="304"/>
      <c r="J31" s="304"/>
      <c r="K31" s="6"/>
    </row>
    <row r="32" spans="2:11" x14ac:dyDescent="0.25">
      <c r="B32" s="5"/>
      <c r="C32" s="169"/>
      <c r="D32" s="162"/>
      <c r="E32" s="292" t="s">
        <v>177</v>
      </c>
      <c r="F32" s="292"/>
      <c r="G32" s="292"/>
      <c r="H32" s="292"/>
      <c r="I32" s="292"/>
      <c r="J32" s="292"/>
      <c r="K32" s="6"/>
    </row>
    <row r="33" spans="2:11" x14ac:dyDescent="0.25">
      <c r="B33" s="5"/>
      <c r="C33" s="169"/>
      <c r="D33" s="167"/>
      <c r="E33" s="167"/>
      <c r="F33" s="167"/>
      <c r="G33" s="167"/>
      <c r="H33" s="167"/>
      <c r="I33" s="167"/>
      <c r="J33" s="7"/>
      <c r="K33" s="6"/>
    </row>
    <row r="34" spans="2:11" ht="28.5" customHeight="1" x14ac:dyDescent="0.25">
      <c r="B34" s="5"/>
      <c r="C34" s="169"/>
      <c r="D34" s="111"/>
      <c r="E34" s="293" t="s">
        <v>209</v>
      </c>
      <c r="F34" s="293"/>
      <c r="G34" s="293"/>
      <c r="H34" s="293"/>
      <c r="I34" s="293"/>
      <c r="J34" s="293"/>
      <c r="K34" s="6"/>
    </row>
    <row r="35" spans="2:11" x14ac:dyDescent="0.25">
      <c r="B35" s="5"/>
      <c r="C35" s="111"/>
      <c r="D35" s="111"/>
      <c r="E35" s="111"/>
      <c r="F35" s="111"/>
      <c r="G35" s="111"/>
      <c r="H35" s="111"/>
      <c r="I35" s="111"/>
      <c r="J35" s="83"/>
      <c r="K35" s="6"/>
    </row>
    <row r="36" spans="2:11" x14ac:dyDescent="0.25">
      <c r="B36" s="5"/>
      <c r="C36" s="65"/>
      <c r="D36" s="7"/>
      <c r="E36" s="7"/>
      <c r="F36" s="7"/>
      <c r="G36" s="7"/>
      <c r="H36" s="7"/>
      <c r="I36" s="7"/>
      <c r="J36" s="7"/>
      <c r="K36" s="6"/>
    </row>
    <row r="37" spans="2:11" ht="13.8" thickBot="1" x14ac:dyDescent="0.3">
      <c r="B37" s="5"/>
      <c r="C37" s="8" t="s">
        <v>11</v>
      </c>
      <c r="D37" s="8" t="s">
        <v>0</v>
      </c>
      <c r="E37" s="8">
        <v>2016</v>
      </c>
      <c r="F37" s="8">
        <v>2017</v>
      </c>
      <c r="G37" s="8">
        <v>2018</v>
      </c>
      <c r="H37" s="8">
        <v>2019</v>
      </c>
      <c r="I37" s="8">
        <v>2020</v>
      </c>
      <c r="J37" s="8">
        <v>2021</v>
      </c>
      <c r="K37" s="6"/>
    </row>
    <row r="38" spans="2:11" ht="13.8" thickBot="1" x14ac:dyDescent="0.3">
      <c r="B38" s="5"/>
      <c r="C38" s="7" t="s">
        <v>12</v>
      </c>
      <c r="D38" s="7" t="s">
        <v>66</v>
      </c>
      <c r="E38" s="114">
        <v>169599.8946427124</v>
      </c>
      <c r="F38" s="114">
        <v>161506.05676187875</v>
      </c>
      <c r="G38" s="114">
        <v>153163.30444367207</v>
      </c>
      <c r="H38" s="114">
        <v>144556.00609304875</v>
      </c>
      <c r="I38" s="114">
        <v>135691.19985187231</v>
      </c>
      <c r="J38" s="114">
        <v>126535.89490892213</v>
      </c>
      <c r="K38" s="6"/>
    </row>
    <row r="39" spans="2:11" ht="13.8" thickBot="1" x14ac:dyDescent="0.3">
      <c r="B39" s="5"/>
      <c r="C39" s="7" t="s">
        <v>12</v>
      </c>
      <c r="D39" s="7" t="s">
        <v>165</v>
      </c>
      <c r="E39" s="114">
        <v>183796.33414803655</v>
      </c>
      <c r="F39" s="114">
        <v>190502.69683581224</v>
      </c>
      <c r="G39" s="114">
        <v>194651.12851533078</v>
      </c>
      <c r="H39" s="114">
        <v>198666.85647764915</v>
      </c>
      <c r="I39" s="114">
        <v>199550.82598543141</v>
      </c>
      <c r="J39" s="114">
        <v>200361.57105586241</v>
      </c>
      <c r="K39" s="6"/>
    </row>
    <row r="40" spans="2:11" ht="13.8" thickBot="1" x14ac:dyDescent="0.3">
      <c r="B40" s="5"/>
      <c r="C40" s="7" t="s">
        <v>13</v>
      </c>
      <c r="D40" s="7" t="s">
        <v>66</v>
      </c>
      <c r="E40" s="114">
        <v>14482.198096686698</v>
      </c>
      <c r="F40" s="114">
        <v>13774.254613215862</v>
      </c>
      <c r="G40" s="114">
        <v>13042.678447533364</v>
      </c>
      <c r="H40" s="114">
        <v>12288.45104346251</v>
      </c>
      <c r="I40" s="114">
        <v>11511.132180688266</v>
      </c>
      <c r="J40" s="114">
        <v>10712.783275816248</v>
      </c>
      <c r="K40" s="6"/>
    </row>
    <row r="41" spans="2:11" ht="13.8" thickBot="1" x14ac:dyDescent="0.3">
      <c r="B41" s="5"/>
      <c r="C41" s="7" t="s">
        <v>13</v>
      </c>
      <c r="D41" s="7" t="s">
        <v>165</v>
      </c>
      <c r="E41" s="114">
        <v>15579.157067786322</v>
      </c>
      <c r="F41" s="114">
        <v>15996.213075274161</v>
      </c>
      <c r="G41" s="114">
        <v>16372.817803921123</v>
      </c>
      <c r="H41" s="114">
        <v>16747.136366656923</v>
      </c>
      <c r="I41" s="114">
        <v>17130.99896928369</v>
      </c>
      <c r="J41" s="114">
        <v>17514.215079906739</v>
      </c>
      <c r="K41" s="6"/>
    </row>
    <row r="42" spans="2:11" ht="13.8" thickBot="1" x14ac:dyDescent="0.3">
      <c r="B42" s="5"/>
      <c r="C42" s="7" t="s">
        <v>14</v>
      </c>
      <c r="D42" s="7" t="s">
        <v>66</v>
      </c>
      <c r="E42" s="114">
        <v>192836.95359624238</v>
      </c>
      <c r="F42" s="114">
        <v>179889.07508905057</v>
      </c>
      <c r="G42" s="114">
        <v>166587.24821012508</v>
      </c>
      <c r="H42" s="114">
        <v>152946.12311068611</v>
      </c>
      <c r="I42" s="114">
        <v>138959.10186918534</v>
      </c>
      <c r="J42" s="114">
        <v>124657.11388023762</v>
      </c>
      <c r="K42" s="6"/>
    </row>
    <row r="43" spans="2:11" ht="13.8" thickBot="1" x14ac:dyDescent="0.3">
      <c r="B43" s="5"/>
      <c r="C43" s="7" t="s">
        <v>14</v>
      </c>
      <c r="D43" s="7" t="s">
        <v>165</v>
      </c>
      <c r="E43" s="114">
        <v>202886.57222686388</v>
      </c>
      <c r="F43" s="114">
        <v>200379.45184217722</v>
      </c>
      <c r="G43" s="114">
        <v>197501.07985256118</v>
      </c>
      <c r="H43" s="114">
        <v>194601.71067853074</v>
      </c>
      <c r="I43" s="114">
        <v>191854.23971886205</v>
      </c>
      <c r="J43" s="114">
        <v>189100.86973970139</v>
      </c>
      <c r="K43" s="6"/>
    </row>
    <row r="44" spans="2:11" ht="13.8" thickBot="1" x14ac:dyDescent="0.3">
      <c r="B44" s="9"/>
      <c r="C44" s="10"/>
      <c r="D44" s="10"/>
      <c r="E44" s="10"/>
      <c r="F44" s="10"/>
      <c r="G44" s="10"/>
      <c r="H44" s="10"/>
      <c r="I44" s="10"/>
      <c r="J44" s="10"/>
      <c r="K44" s="11"/>
    </row>
    <row r="45" spans="2:11" ht="13.8" thickBot="1" x14ac:dyDescent="0.3">
      <c r="B45" s="80"/>
      <c r="C45" s="80"/>
      <c r="D45" s="80"/>
      <c r="E45" s="80"/>
      <c r="F45" s="80"/>
      <c r="G45" s="80"/>
      <c r="H45" s="80"/>
      <c r="I45" s="80"/>
      <c r="J45" s="80"/>
      <c r="K45" s="80"/>
    </row>
    <row r="46" spans="2:11" x14ac:dyDescent="0.25">
      <c r="B46" s="2"/>
      <c r="C46" s="63"/>
      <c r="D46" s="63"/>
      <c r="E46" s="63"/>
      <c r="F46" s="63"/>
      <c r="G46" s="63"/>
      <c r="H46" s="63"/>
      <c r="I46" s="63"/>
      <c r="J46" s="63"/>
      <c r="K46" s="4"/>
    </row>
    <row r="47" spans="2:11" ht="13.8" x14ac:dyDescent="0.25">
      <c r="B47" s="5"/>
      <c r="C47" s="131"/>
      <c r="D47" s="161"/>
      <c r="E47" s="291" t="s">
        <v>288</v>
      </c>
      <c r="F47" s="291"/>
      <c r="G47" s="291"/>
      <c r="H47" s="291"/>
      <c r="I47" s="291"/>
      <c r="J47" s="291"/>
      <c r="K47" s="6"/>
    </row>
    <row r="48" spans="2:11" x14ac:dyDescent="0.25">
      <c r="B48" s="5"/>
      <c r="C48" s="131"/>
      <c r="D48" s="162"/>
      <c r="E48" s="292" t="s">
        <v>181</v>
      </c>
      <c r="F48" s="292"/>
      <c r="G48" s="292"/>
      <c r="H48" s="292"/>
      <c r="I48" s="292"/>
      <c r="J48" s="292"/>
      <c r="K48" s="6"/>
    </row>
    <row r="49" spans="2:11" x14ac:dyDescent="0.25">
      <c r="B49" s="5"/>
      <c r="C49" s="131"/>
      <c r="D49" s="167"/>
      <c r="E49" s="167"/>
      <c r="F49" s="167"/>
      <c r="G49" s="167"/>
      <c r="H49" s="167"/>
      <c r="I49" s="167"/>
      <c r="J49" s="7"/>
      <c r="K49" s="6"/>
    </row>
    <row r="50" spans="2:11" ht="29.25" customHeight="1" x14ac:dyDescent="0.25">
      <c r="B50" s="5"/>
      <c r="C50" s="131"/>
      <c r="D50" s="111"/>
      <c r="E50" s="293" t="s">
        <v>215</v>
      </c>
      <c r="F50" s="293"/>
      <c r="G50" s="293"/>
      <c r="H50" s="293"/>
      <c r="I50" s="293"/>
      <c r="J50" s="293"/>
      <c r="K50" s="6"/>
    </row>
    <row r="51" spans="2:11" x14ac:dyDescent="0.25">
      <c r="B51" s="5"/>
      <c r="C51" s="111"/>
      <c r="D51" s="111"/>
      <c r="E51" s="111"/>
      <c r="F51" s="111"/>
      <c r="G51" s="111"/>
      <c r="H51" s="111"/>
      <c r="I51" s="111"/>
      <c r="J51" s="83"/>
      <c r="K51" s="6"/>
    </row>
    <row r="52" spans="2:11" x14ac:dyDescent="0.25">
      <c r="B52" s="5"/>
      <c r="C52" s="65"/>
      <c r="D52" s="7"/>
      <c r="E52" s="7"/>
      <c r="F52" s="7"/>
      <c r="G52" s="7"/>
      <c r="H52" s="7"/>
      <c r="I52" s="7"/>
      <c r="J52" s="7"/>
      <c r="K52" s="6"/>
    </row>
    <row r="53" spans="2:11" ht="13.8" thickBot="1" x14ac:dyDescent="0.3">
      <c r="B53" s="5"/>
      <c r="C53" s="8" t="s">
        <v>11</v>
      </c>
      <c r="D53" s="8" t="s">
        <v>56</v>
      </c>
      <c r="E53" s="8">
        <v>2016</v>
      </c>
      <c r="F53" s="8">
        <v>2017</v>
      </c>
      <c r="G53" s="8">
        <v>2018</v>
      </c>
      <c r="H53" s="8">
        <v>2019</v>
      </c>
      <c r="I53" s="8">
        <v>2020</v>
      </c>
      <c r="J53" s="8">
        <v>2021</v>
      </c>
      <c r="K53" s="6"/>
    </row>
    <row r="54" spans="2:11" ht="13.8" thickBot="1" x14ac:dyDescent="0.3">
      <c r="B54" s="5"/>
      <c r="C54" s="7" t="s">
        <v>12</v>
      </c>
      <c r="D54" s="7">
        <v>1</v>
      </c>
      <c r="E54" s="114">
        <v>9187.7590938667563</v>
      </c>
      <c r="F54" s="114">
        <v>9168.0652342331523</v>
      </c>
      <c r="G54" s="114">
        <v>9148.637309417918</v>
      </c>
      <c r="H54" s="114">
        <v>9129.2027286913126</v>
      </c>
      <c r="I54" s="114">
        <v>9109.2457673681947</v>
      </c>
      <c r="J54" s="114">
        <v>9084.3234999690449</v>
      </c>
      <c r="K54" s="6"/>
    </row>
    <row r="55" spans="2:11" ht="13.8" thickBot="1" x14ac:dyDescent="0.3">
      <c r="B55" s="5"/>
      <c r="C55" s="7" t="s">
        <v>12</v>
      </c>
      <c r="D55" s="7">
        <v>2</v>
      </c>
      <c r="E55" s="114">
        <v>9357.3986517261601</v>
      </c>
      <c r="F55" s="114">
        <v>9339.9202497407277</v>
      </c>
      <c r="G55" s="114">
        <v>9322.7078483471651</v>
      </c>
      <c r="H55" s="114">
        <v>9305.5798054081297</v>
      </c>
      <c r="I55" s="114">
        <v>9288.0715800363778</v>
      </c>
      <c r="J55" s="114">
        <v>9265.6060521778454</v>
      </c>
      <c r="K55" s="6"/>
    </row>
    <row r="56" spans="2:11" ht="13.8" thickBot="1" x14ac:dyDescent="0.3">
      <c r="B56" s="5"/>
      <c r="C56" s="7" t="s">
        <v>12</v>
      </c>
      <c r="D56" s="7">
        <v>3</v>
      </c>
      <c r="E56" s="114">
        <v>9749.7231237132673</v>
      </c>
      <c r="F56" s="114">
        <v>9736.1381004134528</v>
      </c>
      <c r="G56" s="114">
        <v>9723.7771667306224</v>
      </c>
      <c r="H56" s="114">
        <v>9712.0607225090534</v>
      </c>
      <c r="I56" s="114">
        <v>9700.8157411983902</v>
      </c>
      <c r="J56" s="114">
        <v>9684.8437342885973</v>
      </c>
      <c r="K56" s="6"/>
    </row>
    <row r="57" spans="2:11" ht="13.8" thickBot="1" x14ac:dyDescent="0.3">
      <c r="B57" s="5"/>
      <c r="C57" s="7" t="s">
        <v>13</v>
      </c>
      <c r="D57" s="7">
        <v>1</v>
      </c>
      <c r="E57" s="114">
        <v>5256.1146086823146</v>
      </c>
      <c r="F57" s="114">
        <v>5246.1925398565973</v>
      </c>
      <c r="G57" s="114">
        <v>5236.0130283684475</v>
      </c>
      <c r="H57" s="114">
        <v>5226.8360823813246</v>
      </c>
      <c r="I57" s="114">
        <v>5218.0708619388497</v>
      </c>
      <c r="J57" s="114">
        <v>5206.1304400096678</v>
      </c>
      <c r="K57" s="6"/>
    </row>
    <row r="58" spans="2:11" ht="13.8" thickBot="1" x14ac:dyDescent="0.3">
      <c r="B58" s="5"/>
      <c r="C58" s="7" t="s">
        <v>13</v>
      </c>
      <c r="D58" s="7">
        <v>2</v>
      </c>
      <c r="E58" s="114">
        <v>6348.4650632290268</v>
      </c>
      <c r="F58" s="114">
        <v>6337.479626455367</v>
      </c>
      <c r="G58" s="114">
        <v>6326.2139949694265</v>
      </c>
      <c r="H58" s="114">
        <v>6316.0601917194754</v>
      </c>
      <c r="I58" s="114">
        <v>6306.366113485049</v>
      </c>
      <c r="J58" s="114">
        <v>6292.8988713484023</v>
      </c>
      <c r="K58" s="6"/>
    </row>
    <row r="59" spans="2:11" ht="13.8" thickBot="1" x14ac:dyDescent="0.3">
      <c r="B59" s="5"/>
      <c r="C59" s="7" t="s">
        <v>13</v>
      </c>
      <c r="D59" s="7">
        <v>3</v>
      </c>
      <c r="E59" s="114">
        <v>6562.6645102684097</v>
      </c>
      <c r="F59" s="114">
        <v>6551.6716041317577</v>
      </c>
      <c r="G59" s="114">
        <v>6540.3981041167963</v>
      </c>
      <c r="H59" s="114">
        <v>6530.2310654128705</v>
      </c>
      <c r="I59" s="114">
        <v>6520.5205266877347</v>
      </c>
      <c r="J59" s="114">
        <v>6506.9307959095331</v>
      </c>
      <c r="K59" s="6"/>
    </row>
    <row r="60" spans="2:11" ht="13.8" thickBot="1" x14ac:dyDescent="0.3">
      <c r="B60" s="5"/>
      <c r="C60" s="7" t="s">
        <v>14</v>
      </c>
      <c r="D60" s="7">
        <v>1</v>
      </c>
      <c r="E60" s="114">
        <v>8342.4022850862184</v>
      </c>
      <c r="F60" s="114">
        <v>8323.8263859498693</v>
      </c>
      <c r="G60" s="114">
        <v>8305.0187606286454</v>
      </c>
      <c r="H60" s="114">
        <v>8286.6618074687885</v>
      </c>
      <c r="I60" s="114">
        <v>8268.7512529617106</v>
      </c>
      <c r="J60" s="114">
        <v>8246.7313290830389</v>
      </c>
      <c r="K60" s="6"/>
    </row>
    <row r="61" spans="2:11" ht="13.8" thickBot="1" x14ac:dyDescent="0.3">
      <c r="B61" s="5"/>
      <c r="C61" s="7" t="s">
        <v>14</v>
      </c>
      <c r="D61" s="7">
        <v>2</v>
      </c>
      <c r="E61" s="114">
        <v>9462.1650168327524</v>
      </c>
      <c r="F61" s="114">
        <v>9428.2092426510244</v>
      </c>
      <c r="G61" s="114">
        <v>9393.8031596988603</v>
      </c>
      <c r="H61" s="114">
        <v>9360.1602127999486</v>
      </c>
      <c r="I61" s="114">
        <v>9327.3007143115501</v>
      </c>
      <c r="J61" s="114">
        <v>9289.815240499116</v>
      </c>
      <c r="K61" s="6"/>
    </row>
    <row r="62" spans="2:11" ht="13.8" thickBot="1" x14ac:dyDescent="0.3">
      <c r="B62" s="5"/>
      <c r="C62" s="7" t="s">
        <v>14</v>
      </c>
      <c r="D62" s="7">
        <v>3</v>
      </c>
      <c r="E62" s="114">
        <v>10829.359435943121</v>
      </c>
      <c r="F62" s="114">
        <v>10790.336633012641</v>
      </c>
      <c r="G62" s="114">
        <v>10750.818650599831</v>
      </c>
      <c r="H62" s="114">
        <v>10712.282151488887</v>
      </c>
      <c r="I62" s="114">
        <v>10674.713375016738</v>
      </c>
      <c r="J62" s="114">
        <v>10631.850268212642</v>
      </c>
      <c r="K62" s="6"/>
    </row>
    <row r="63" spans="2:11" ht="13.8" thickBot="1" x14ac:dyDescent="0.3">
      <c r="B63" s="9"/>
      <c r="C63" s="10"/>
      <c r="D63" s="10"/>
      <c r="E63" s="10"/>
      <c r="F63" s="10"/>
      <c r="G63" s="10"/>
      <c r="H63" s="10"/>
      <c r="I63" s="10"/>
      <c r="J63" s="10"/>
      <c r="K63" s="11"/>
    </row>
    <row r="64" spans="2:11" x14ac:dyDescent="0.25">
      <c r="B64" s="80"/>
      <c r="C64" s="80"/>
      <c r="D64" s="80"/>
      <c r="E64" s="80"/>
      <c r="F64" s="80"/>
      <c r="G64" s="80"/>
      <c r="H64" s="80"/>
      <c r="I64" s="80"/>
      <c r="J64" s="80"/>
      <c r="K64" s="80"/>
    </row>
    <row r="65" spans="2:11" x14ac:dyDescent="0.25">
      <c r="B65" s="80"/>
      <c r="C65" s="80"/>
      <c r="D65" s="80"/>
      <c r="E65" s="80"/>
      <c r="F65" s="80"/>
      <c r="G65" s="80"/>
      <c r="H65" s="80"/>
      <c r="I65" s="80"/>
      <c r="J65" s="80"/>
      <c r="K65" s="80"/>
    </row>
    <row r="66" spans="2:11" x14ac:dyDescent="0.25">
      <c r="B66" s="80"/>
      <c r="C66" s="80"/>
      <c r="D66" s="80"/>
      <c r="E66" s="80"/>
      <c r="F66" s="80"/>
      <c r="G66" s="80"/>
      <c r="H66" s="80"/>
      <c r="I66" s="80"/>
      <c r="J66" s="80"/>
      <c r="K66" s="80"/>
    </row>
    <row r="67" spans="2:11" x14ac:dyDescent="0.25">
      <c r="B67" s="80"/>
      <c r="C67" s="80"/>
      <c r="D67" s="80"/>
      <c r="E67" s="80"/>
      <c r="F67" s="80"/>
      <c r="G67" s="80"/>
      <c r="H67" s="80"/>
      <c r="I67" s="80"/>
      <c r="J67" s="80"/>
      <c r="K67" s="80"/>
    </row>
    <row r="68" spans="2:11" x14ac:dyDescent="0.25">
      <c r="B68" s="80"/>
      <c r="C68" s="80"/>
      <c r="D68" s="80"/>
      <c r="E68" s="80"/>
      <c r="F68" s="80"/>
      <c r="G68" s="80"/>
      <c r="H68" s="80"/>
      <c r="I68" s="80"/>
      <c r="J68" s="80"/>
      <c r="K68" s="80"/>
    </row>
    <row r="69" spans="2:11" x14ac:dyDescent="0.25">
      <c r="B69" s="80"/>
      <c r="C69" s="80"/>
      <c r="D69" s="80"/>
      <c r="E69" s="80"/>
      <c r="F69" s="80"/>
      <c r="G69" s="80"/>
      <c r="H69" s="80"/>
      <c r="I69" s="80"/>
      <c r="J69" s="80"/>
      <c r="K69" s="80"/>
    </row>
    <row r="70" spans="2:11" x14ac:dyDescent="0.25">
      <c r="B70" s="80"/>
      <c r="C70" s="80"/>
      <c r="D70" s="80"/>
      <c r="E70" s="80"/>
      <c r="F70" s="80"/>
      <c r="G70" s="80"/>
      <c r="H70" s="80"/>
      <c r="I70" s="80"/>
      <c r="J70" s="80"/>
      <c r="K70" s="80"/>
    </row>
    <row r="71" spans="2:11" x14ac:dyDescent="0.25">
      <c r="B71" s="80"/>
      <c r="C71" s="80"/>
      <c r="D71" s="80"/>
      <c r="E71" s="80"/>
      <c r="F71" s="80"/>
      <c r="G71" s="80"/>
      <c r="H71" s="80"/>
      <c r="I71" s="80"/>
      <c r="J71" s="80"/>
      <c r="K71" s="80"/>
    </row>
    <row r="72" spans="2:11" x14ac:dyDescent="0.25">
      <c r="B72" s="80"/>
      <c r="C72" s="80"/>
      <c r="D72" s="80"/>
      <c r="E72" s="80"/>
      <c r="F72" s="80"/>
      <c r="G72" s="80"/>
      <c r="H72" s="80"/>
      <c r="I72" s="80"/>
      <c r="J72" s="80"/>
      <c r="K72" s="80"/>
    </row>
    <row r="73" spans="2:11" x14ac:dyDescent="0.25">
      <c r="B73" s="80"/>
      <c r="C73" s="80"/>
      <c r="D73" s="80"/>
      <c r="E73" s="80"/>
      <c r="F73" s="80"/>
      <c r="G73" s="80"/>
      <c r="H73" s="80"/>
      <c r="I73" s="80"/>
      <c r="J73" s="80"/>
      <c r="K73" s="80"/>
    </row>
    <row r="74" spans="2:11" x14ac:dyDescent="0.25">
      <c r="B74" s="80"/>
      <c r="C74" s="80"/>
      <c r="D74" s="80"/>
      <c r="E74" s="80"/>
      <c r="F74" s="80"/>
      <c r="G74" s="80"/>
      <c r="H74" s="80"/>
      <c r="I74" s="80"/>
      <c r="J74" s="80"/>
      <c r="K74" s="80"/>
    </row>
    <row r="75" spans="2:11" x14ac:dyDescent="0.25">
      <c r="B75" s="80"/>
      <c r="C75" s="80"/>
      <c r="D75" s="80"/>
      <c r="E75" s="80"/>
      <c r="F75" s="80"/>
      <c r="G75" s="80"/>
      <c r="H75" s="80"/>
      <c r="I75" s="80"/>
      <c r="J75" s="80"/>
      <c r="K75" s="80"/>
    </row>
    <row r="76" spans="2:11" x14ac:dyDescent="0.25">
      <c r="B76" s="80"/>
      <c r="C76" s="80"/>
      <c r="D76" s="80"/>
      <c r="E76" s="80"/>
      <c r="F76" s="80"/>
      <c r="G76" s="80"/>
      <c r="H76" s="80"/>
      <c r="I76" s="80"/>
      <c r="J76" s="80"/>
      <c r="K76" s="80"/>
    </row>
    <row r="77" spans="2:11" x14ac:dyDescent="0.25">
      <c r="B77" s="80"/>
      <c r="C77" s="80"/>
      <c r="D77" s="80"/>
      <c r="E77" s="80"/>
      <c r="F77" s="80"/>
      <c r="G77" s="80"/>
      <c r="H77" s="80"/>
      <c r="I77" s="80"/>
      <c r="J77" s="80"/>
      <c r="K77" s="80"/>
    </row>
    <row r="78" spans="2:11" x14ac:dyDescent="0.25">
      <c r="B78" s="80"/>
      <c r="C78" s="80"/>
      <c r="D78" s="80"/>
      <c r="E78" s="80"/>
      <c r="F78" s="80"/>
      <c r="G78" s="80"/>
      <c r="H78" s="80"/>
      <c r="I78" s="80"/>
      <c r="J78" s="80"/>
      <c r="K78" s="80"/>
    </row>
    <row r="79" spans="2:11" x14ac:dyDescent="0.25">
      <c r="B79" s="80"/>
      <c r="C79" s="80"/>
      <c r="D79" s="80"/>
      <c r="E79" s="80"/>
      <c r="F79" s="80"/>
      <c r="G79" s="80"/>
      <c r="H79" s="80"/>
      <c r="I79" s="80"/>
      <c r="J79" s="80"/>
      <c r="K79" s="80"/>
    </row>
    <row r="80" spans="2:11" x14ac:dyDescent="0.25">
      <c r="B80" s="80"/>
      <c r="C80" s="80"/>
      <c r="D80" s="80"/>
      <c r="E80" s="80"/>
      <c r="F80" s="80"/>
      <c r="G80" s="80"/>
      <c r="H80" s="80"/>
      <c r="I80" s="80"/>
      <c r="J80" s="80"/>
      <c r="K80" s="80"/>
    </row>
    <row r="81" spans="2:11" x14ac:dyDescent="0.25">
      <c r="B81" s="80"/>
      <c r="C81" s="80"/>
      <c r="D81" s="80"/>
      <c r="E81" s="80"/>
      <c r="F81" s="80"/>
      <c r="G81" s="80"/>
      <c r="H81" s="80"/>
      <c r="I81" s="80"/>
      <c r="J81" s="80"/>
      <c r="K81" s="80"/>
    </row>
    <row r="82" spans="2:11" x14ac:dyDescent="0.25">
      <c r="B82" s="80"/>
      <c r="C82" s="80"/>
      <c r="D82" s="80"/>
      <c r="E82" s="80"/>
      <c r="F82" s="80"/>
      <c r="G82" s="80"/>
      <c r="H82" s="80"/>
      <c r="I82" s="80"/>
      <c r="J82" s="80"/>
      <c r="K82" s="80"/>
    </row>
    <row r="83" spans="2:11" x14ac:dyDescent="0.25">
      <c r="B83" s="80"/>
      <c r="C83" s="80"/>
      <c r="D83" s="80"/>
      <c r="E83" s="80"/>
      <c r="F83" s="80"/>
      <c r="G83" s="80"/>
      <c r="H83" s="80"/>
      <c r="I83" s="80"/>
      <c r="J83" s="80"/>
      <c r="K83" s="80"/>
    </row>
    <row r="84" spans="2:11" x14ac:dyDescent="0.25">
      <c r="B84" s="80"/>
      <c r="C84" s="80"/>
      <c r="D84" s="80"/>
      <c r="E84" s="80"/>
      <c r="F84" s="80"/>
      <c r="G84" s="80"/>
      <c r="H84" s="80"/>
      <c r="I84" s="80"/>
      <c r="J84" s="80"/>
      <c r="K84" s="80"/>
    </row>
    <row r="85" spans="2:11" x14ac:dyDescent="0.25">
      <c r="B85" s="80"/>
      <c r="C85" s="80"/>
      <c r="D85" s="80"/>
      <c r="E85" s="80"/>
      <c r="F85" s="80"/>
      <c r="G85" s="80"/>
      <c r="H85" s="80"/>
      <c r="I85" s="80"/>
      <c r="J85" s="80"/>
      <c r="K85" s="80"/>
    </row>
    <row r="86" spans="2:11" x14ac:dyDescent="0.25">
      <c r="B86" s="80"/>
      <c r="C86" s="80"/>
      <c r="D86" s="80"/>
      <c r="E86" s="80"/>
      <c r="F86" s="80"/>
      <c r="G86" s="80"/>
      <c r="H86" s="80"/>
      <c r="I86" s="80"/>
      <c r="J86" s="80"/>
      <c r="K86" s="80"/>
    </row>
    <row r="87" spans="2:11" x14ac:dyDescent="0.25">
      <c r="B87" s="80"/>
      <c r="C87" s="80"/>
      <c r="D87" s="80"/>
      <c r="E87" s="80"/>
      <c r="F87" s="80"/>
      <c r="G87" s="80"/>
      <c r="H87" s="80"/>
      <c r="I87" s="80"/>
      <c r="J87" s="80"/>
      <c r="K87" s="80"/>
    </row>
    <row r="88" spans="2:11" x14ac:dyDescent="0.25">
      <c r="B88" s="80"/>
      <c r="C88" s="80"/>
      <c r="D88" s="80"/>
      <c r="E88" s="80"/>
      <c r="F88" s="80"/>
      <c r="G88" s="80"/>
      <c r="H88" s="80"/>
      <c r="I88" s="80"/>
      <c r="J88" s="80"/>
      <c r="K88" s="80"/>
    </row>
    <row r="89" spans="2:11" x14ac:dyDescent="0.25">
      <c r="B89" s="80"/>
      <c r="C89" s="80"/>
      <c r="D89" s="80"/>
      <c r="E89" s="80"/>
      <c r="F89" s="80"/>
      <c r="G89" s="80"/>
      <c r="H89" s="80"/>
      <c r="I89" s="80"/>
      <c r="J89" s="80"/>
      <c r="K89" s="80"/>
    </row>
    <row r="90" spans="2:11" x14ac:dyDescent="0.25">
      <c r="B90" s="80"/>
      <c r="C90" s="80"/>
      <c r="D90" s="80"/>
      <c r="E90" s="80"/>
      <c r="F90" s="80"/>
      <c r="G90" s="80"/>
      <c r="H90" s="80"/>
      <c r="I90" s="80"/>
      <c r="J90" s="80"/>
      <c r="K90" s="80"/>
    </row>
    <row r="91" spans="2:11" x14ac:dyDescent="0.25">
      <c r="B91" s="80"/>
      <c r="C91" s="80"/>
      <c r="D91" s="80"/>
      <c r="E91" s="80"/>
      <c r="F91" s="80"/>
      <c r="G91" s="80"/>
      <c r="H91" s="80"/>
      <c r="I91" s="80"/>
      <c r="J91" s="80"/>
      <c r="K91" s="80"/>
    </row>
    <row r="92" spans="2:11" x14ac:dyDescent="0.25">
      <c r="B92" s="80"/>
      <c r="C92" s="80"/>
      <c r="D92" s="80"/>
      <c r="E92" s="80"/>
      <c r="F92" s="80"/>
      <c r="G92" s="80"/>
      <c r="H92" s="80"/>
      <c r="I92" s="80"/>
      <c r="J92" s="80"/>
      <c r="K92" s="80"/>
    </row>
    <row r="93" spans="2:11" x14ac:dyDescent="0.25">
      <c r="B93" s="80"/>
      <c r="C93" s="80"/>
      <c r="D93" s="80"/>
      <c r="E93" s="80"/>
      <c r="F93" s="80"/>
      <c r="G93" s="80"/>
      <c r="H93" s="80"/>
      <c r="I93" s="80"/>
      <c r="J93" s="80"/>
      <c r="K93" s="80"/>
    </row>
    <row r="94" spans="2:11" x14ac:dyDescent="0.25">
      <c r="B94" s="80"/>
      <c r="C94" s="80"/>
      <c r="D94" s="80"/>
      <c r="E94" s="80"/>
      <c r="F94" s="80"/>
      <c r="G94" s="80"/>
      <c r="H94" s="80"/>
      <c r="I94" s="80"/>
      <c r="J94" s="80"/>
      <c r="K94" s="80"/>
    </row>
    <row r="95" spans="2:11" x14ac:dyDescent="0.25">
      <c r="B95" s="80"/>
      <c r="C95" s="80"/>
      <c r="D95" s="80"/>
      <c r="E95" s="80"/>
      <c r="F95" s="80"/>
      <c r="G95" s="80"/>
      <c r="H95" s="80"/>
      <c r="I95" s="80"/>
      <c r="J95" s="80"/>
      <c r="K95" s="80"/>
    </row>
    <row r="96" spans="2:11" x14ac:dyDescent="0.25">
      <c r="B96" s="80"/>
      <c r="C96" s="80"/>
      <c r="D96" s="80"/>
      <c r="E96" s="80"/>
      <c r="F96" s="80"/>
      <c r="G96" s="80"/>
      <c r="H96" s="80"/>
      <c r="I96" s="80"/>
      <c r="J96" s="80"/>
      <c r="K96" s="80"/>
    </row>
    <row r="97" spans="2:11" x14ac:dyDescent="0.25">
      <c r="B97" s="80"/>
      <c r="C97" s="80"/>
      <c r="D97" s="80"/>
      <c r="E97" s="80"/>
      <c r="F97" s="80"/>
      <c r="G97" s="80"/>
      <c r="H97" s="80"/>
      <c r="I97" s="80"/>
      <c r="J97" s="80"/>
      <c r="K97" s="80"/>
    </row>
    <row r="98" spans="2:11" x14ac:dyDescent="0.25">
      <c r="B98" s="80"/>
      <c r="C98" s="80"/>
      <c r="D98" s="80"/>
      <c r="E98" s="80"/>
      <c r="F98" s="80"/>
      <c r="G98" s="80"/>
      <c r="H98" s="80"/>
      <c r="I98" s="80"/>
      <c r="J98" s="80"/>
      <c r="K98" s="80"/>
    </row>
    <row r="99" spans="2:11" x14ac:dyDescent="0.25">
      <c r="B99" s="80"/>
      <c r="C99" s="80"/>
      <c r="D99" s="80"/>
      <c r="E99" s="80"/>
      <c r="F99" s="80"/>
      <c r="G99" s="80"/>
      <c r="H99" s="80"/>
      <c r="I99" s="80"/>
      <c r="J99" s="80"/>
      <c r="K99" s="80"/>
    </row>
    <row r="100" spans="2:11" x14ac:dyDescent="0.25">
      <c r="B100" s="80"/>
      <c r="C100" s="80"/>
      <c r="D100" s="80"/>
      <c r="E100" s="80"/>
      <c r="F100" s="80"/>
      <c r="G100" s="80"/>
      <c r="H100" s="80"/>
      <c r="I100" s="80"/>
      <c r="J100" s="80"/>
      <c r="K100" s="80"/>
    </row>
    <row r="101" spans="2:11" x14ac:dyDescent="0.25">
      <c r="B101" s="80"/>
      <c r="C101" s="80"/>
      <c r="D101" s="80"/>
      <c r="E101" s="80"/>
      <c r="F101" s="80"/>
      <c r="G101" s="80"/>
      <c r="H101" s="80"/>
      <c r="I101" s="80"/>
      <c r="J101" s="80"/>
      <c r="K101" s="80"/>
    </row>
    <row r="102" spans="2:11" x14ac:dyDescent="0.25">
      <c r="B102" s="80"/>
      <c r="C102" s="80"/>
      <c r="D102" s="80"/>
      <c r="E102" s="80"/>
      <c r="F102" s="80"/>
      <c r="G102" s="80"/>
      <c r="H102" s="80"/>
      <c r="I102" s="80"/>
      <c r="J102" s="80"/>
      <c r="K102" s="80"/>
    </row>
    <row r="103" spans="2:11" x14ac:dyDescent="0.25">
      <c r="B103" s="80"/>
      <c r="C103" s="80"/>
      <c r="D103" s="80"/>
      <c r="E103" s="80"/>
      <c r="F103" s="80"/>
      <c r="G103" s="80"/>
      <c r="H103" s="80"/>
      <c r="I103" s="80"/>
      <c r="J103" s="80"/>
      <c r="K103" s="80"/>
    </row>
    <row r="104" spans="2:11" x14ac:dyDescent="0.25">
      <c r="B104" s="80"/>
      <c r="C104" s="80"/>
      <c r="D104" s="80"/>
      <c r="E104" s="80"/>
      <c r="F104" s="80"/>
      <c r="G104" s="80"/>
      <c r="H104" s="80"/>
      <c r="I104" s="80"/>
      <c r="J104" s="80"/>
      <c r="K104" s="80"/>
    </row>
    <row r="105" spans="2:11" x14ac:dyDescent="0.25">
      <c r="B105" s="80"/>
      <c r="C105" s="80"/>
      <c r="D105" s="80"/>
      <c r="E105" s="80"/>
      <c r="F105" s="80"/>
      <c r="G105" s="80"/>
      <c r="H105" s="80"/>
      <c r="I105" s="80"/>
      <c r="J105" s="80"/>
      <c r="K105" s="80"/>
    </row>
    <row r="106" spans="2:11" x14ac:dyDescent="0.25">
      <c r="B106" s="80"/>
      <c r="C106" s="80"/>
      <c r="D106" s="80"/>
      <c r="E106" s="80"/>
      <c r="F106" s="80"/>
      <c r="G106" s="80"/>
      <c r="H106" s="80"/>
      <c r="I106" s="80"/>
      <c r="J106" s="80"/>
      <c r="K106" s="80"/>
    </row>
    <row r="107" spans="2:11" x14ac:dyDescent="0.25">
      <c r="B107" s="80"/>
      <c r="C107" s="80"/>
      <c r="D107" s="80"/>
      <c r="E107" s="80"/>
      <c r="F107" s="80"/>
      <c r="G107" s="80"/>
      <c r="H107" s="80"/>
      <c r="I107" s="80"/>
      <c r="J107" s="80"/>
      <c r="K107" s="80"/>
    </row>
    <row r="108" spans="2:11" x14ac:dyDescent="0.25">
      <c r="B108" s="80"/>
      <c r="C108" s="80"/>
      <c r="D108" s="80"/>
      <c r="E108" s="80"/>
      <c r="F108" s="80"/>
      <c r="G108" s="80"/>
      <c r="H108" s="80"/>
      <c r="I108" s="80"/>
      <c r="J108" s="80"/>
      <c r="K108" s="80"/>
    </row>
    <row r="109" spans="2:11" x14ac:dyDescent="0.25">
      <c r="B109" s="80"/>
      <c r="C109" s="80"/>
      <c r="D109" s="80"/>
      <c r="E109" s="80"/>
      <c r="F109" s="80"/>
      <c r="G109" s="80"/>
      <c r="H109" s="80"/>
      <c r="I109" s="80"/>
      <c r="J109" s="80"/>
      <c r="K109" s="80"/>
    </row>
    <row r="110" spans="2:11" x14ac:dyDescent="0.25">
      <c r="B110" s="80"/>
      <c r="C110" s="80"/>
      <c r="D110" s="80"/>
      <c r="E110" s="80"/>
      <c r="F110" s="80"/>
      <c r="G110" s="80"/>
      <c r="H110" s="80"/>
      <c r="I110" s="80"/>
      <c r="J110" s="80"/>
      <c r="K110" s="80"/>
    </row>
    <row r="111" spans="2:11" x14ac:dyDescent="0.25">
      <c r="B111" s="80"/>
      <c r="C111" s="80"/>
      <c r="D111" s="80"/>
      <c r="E111" s="80"/>
      <c r="F111" s="80"/>
      <c r="G111" s="80"/>
      <c r="H111" s="80"/>
      <c r="I111" s="80"/>
      <c r="J111" s="80"/>
      <c r="K111" s="80"/>
    </row>
    <row r="112" spans="2:11" x14ac:dyDescent="0.25">
      <c r="B112" s="80"/>
      <c r="C112" s="80"/>
      <c r="D112" s="80"/>
      <c r="E112" s="80"/>
      <c r="F112" s="80"/>
      <c r="G112" s="80"/>
      <c r="H112" s="80"/>
      <c r="I112" s="80"/>
      <c r="J112" s="80"/>
      <c r="K112" s="80"/>
    </row>
    <row r="113" spans="2:11" x14ac:dyDescent="0.25">
      <c r="B113" s="80"/>
      <c r="C113" s="80"/>
      <c r="D113" s="80"/>
      <c r="E113" s="80"/>
      <c r="F113" s="80"/>
      <c r="G113" s="80"/>
      <c r="H113" s="80"/>
      <c r="I113" s="80"/>
      <c r="J113" s="80"/>
      <c r="K113" s="80"/>
    </row>
    <row r="114" spans="2:11" x14ac:dyDescent="0.25">
      <c r="B114" s="80"/>
      <c r="C114" s="80"/>
      <c r="D114" s="80"/>
      <c r="E114" s="80"/>
      <c r="F114" s="80"/>
      <c r="G114" s="80"/>
      <c r="H114" s="80"/>
      <c r="I114" s="80"/>
      <c r="J114" s="80"/>
      <c r="K114" s="80"/>
    </row>
    <row r="115" spans="2:11" x14ac:dyDescent="0.25">
      <c r="B115" s="80"/>
      <c r="C115" s="80"/>
      <c r="D115" s="80"/>
      <c r="E115" s="80"/>
      <c r="F115" s="80"/>
      <c r="G115" s="80"/>
      <c r="H115" s="80"/>
      <c r="I115" s="80"/>
      <c r="J115" s="80"/>
      <c r="K115" s="80"/>
    </row>
    <row r="116" spans="2:11" x14ac:dyDescent="0.25">
      <c r="B116" s="80"/>
      <c r="C116" s="80"/>
      <c r="D116" s="80"/>
      <c r="E116" s="80"/>
      <c r="F116" s="80"/>
      <c r="G116" s="80"/>
      <c r="H116" s="80"/>
      <c r="I116" s="80"/>
      <c r="J116" s="80"/>
      <c r="K116" s="80"/>
    </row>
    <row r="117" spans="2:11" x14ac:dyDescent="0.25">
      <c r="B117" s="80"/>
      <c r="C117" s="80"/>
      <c r="D117" s="80"/>
      <c r="E117" s="80"/>
      <c r="F117" s="80"/>
      <c r="G117" s="80"/>
      <c r="H117" s="80"/>
      <c r="I117" s="80"/>
      <c r="J117" s="80"/>
      <c r="K117" s="80"/>
    </row>
    <row r="118" spans="2:11" x14ac:dyDescent="0.25">
      <c r="B118" s="80"/>
      <c r="C118" s="80"/>
      <c r="D118" s="80"/>
      <c r="E118" s="80"/>
      <c r="F118" s="80"/>
      <c r="G118" s="80"/>
      <c r="H118" s="80"/>
      <c r="I118" s="80"/>
      <c r="J118" s="80"/>
      <c r="K118" s="80"/>
    </row>
    <row r="119" spans="2:11" x14ac:dyDescent="0.25">
      <c r="B119" s="80"/>
      <c r="C119" s="80"/>
      <c r="D119" s="80"/>
      <c r="E119" s="80"/>
      <c r="F119" s="80"/>
      <c r="G119" s="80"/>
      <c r="H119" s="80"/>
      <c r="I119" s="80"/>
      <c r="J119" s="80"/>
      <c r="K119" s="80"/>
    </row>
  </sheetData>
  <mergeCells count="12">
    <mergeCell ref="E48:J48"/>
    <mergeCell ref="E50:J50"/>
    <mergeCell ref="D3:I3"/>
    <mergeCell ref="D4:I4"/>
    <mergeCell ref="D6:I6"/>
    <mergeCell ref="E15:J15"/>
    <mergeCell ref="E16:J16"/>
    <mergeCell ref="E18:J18"/>
    <mergeCell ref="E31:J31"/>
    <mergeCell ref="E32:J32"/>
    <mergeCell ref="E34:J34"/>
    <mergeCell ref="E47:J47"/>
  </mergeCells>
  <hyperlinks>
    <hyperlink ref="C1" location="TOC!A1" display="Back to Table of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sheetPr>
  <dimension ref="A1:R119"/>
  <sheetViews>
    <sheetView showGridLines="0" workbookViewId="0">
      <selection activeCell="C1" sqref="C1"/>
    </sheetView>
  </sheetViews>
  <sheetFormatPr defaultColWidth="9.19921875" defaultRowHeight="13.2" x14ac:dyDescent="0.25"/>
  <cols>
    <col min="1" max="1" width="9.19921875" style="80"/>
    <col min="2" max="2" width="9.19921875" style="120"/>
    <col min="3" max="4" width="18.59765625" style="120" customWidth="1"/>
    <col min="5" max="10" width="11.59765625" style="120" customWidth="1"/>
    <col min="11" max="11" width="9.19921875" style="120"/>
    <col min="12" max="16" width="9.19921875" style="80"/>
    <col min="17" max="16384" width="9.19921875" style="120"/>
  </cols>
  <sheetData>
    <row r="1" spans="2:18" ht="13.8" thickBot="1" x14ac:dyDescent="0.3">
      <c r="B1" s="80"/>
      <c r="C1" s="197" t="s">
        <v>241</v>
      </c>
      <c r="D1" s="80"/>
      <c r="E1" s="80"/>
      <c r="F1" s="80"/>
      <c r="G1" s="80"/>
      <c r="H1" s="80"/>
      <c r="I1" s="80"/>
      <c r="J1" s="80"/>
      <c r="K1" s="80"/>
    </row>
    <row r="2" spans="2:18" x14ac:dyDescent="0.25">
      <c r="B2" s="2"/>
      <c r="C2" s="63"/>
      <c r="D2" s="63"/>
      <c r="E2" s="63"/>
      <c r="F2" s="63"/>
      <c r="G2" s="63"/>
      <c r="H2" s="63"/>
      <c r="I2" s="63"/>
      <c r="J2" s="4"/>
      <c r="K2" s="80"/>
      <c r="Q2" s="80"/>
      <c r="R2" s="80"/>
    </row>
    <row r="3" spans="2:18" ht="13.8" x14ac:dyDescent="0.25">
      <c r="B3" s="5"/>
      <c r="C3" s="131"/>
      <c r="D3" s="291" t="s">
        <v>289</v>
      </c>
      <c r="E3" s="291"/>
      <c r="F3" s="291"/>
      <c r="G3" s="291"/>
      <c r="H3" s="291"/>
      <c r="I3" s="291"/>
      <c r="J3" s="6"/>
      <c r="K3" s="80"/>
      <c r="Q3" s="80"/>
      <c r="R3" s="80"/>
    </row>
    <row r="4" spans="2:18" x14ac:dyDescent="0.25">
      <c r="B4" s="5"/>
      <c r="C4" s="131"/>
      <c r="D4" s="292" t="s">
        <v>175</v>
      </c>
      <c r="E4" s="292"/>
      <c r="F4" s="292"/>
      <c r="G4" s="292"/>
      <c r="H4" s="292"/>
      <c r="I4" s="292"/>
      <c r="J4" s="6"/>
      <c r="K4" s="80"/>
    </row>
    <row r="5" spans="2:18" x14ac:dyDescent="0.25">
      <c r="B5" s="5"/>
      <c r="C5" s="131"/>
      <c r="D5" s="167"/>
      <c r="E5" s="167"/>
      <c r="F5" s="167"/>
      <c r="G5" s="167"/>
      <c r="H5" s="167"/>
      <c r="I5" s="167"/>
      <c r="J5" s="6"/>
      <c r="K5" s="80"/>
    </row>
    <row r="6" spans="2:18" ht="27.75" customHeight="1" x14ac:dyDescent="0.25">
      <c r="B6" s="5"/>
      <c r="C6" s="131"/>
      <c r="D6" s="293" t="s">
        <v>210</v>
      </c>
      <c r="E6" s="293"/>
      <c r="F6" s="293"/>
      <c r="G6" s="293"/>
      <c r="H6" s="293"/>
      <c r="I6" s="293"/>
      <c r="J6" s="6"/>
      <c r="K6" s="80"/>
    </row>
    <row r="7" spans="2:18" x14ac:dyDescent="0.25">
      <c r="B7" s="5"/>
      <c r="C7" s="111"/>
      <c r="D7" s="111"/>
      <c r="E7" s="111"/>
      <c r="F7" s="111"/>
      <c r="G7" s="111"/>
      <c r="H7" s="111"/>
      <c r="I7" s="111"/>
      <c r="J7" s="6"/>
      <c r="K7" s="80"/>
    </row>
    <row r="8" spans="2:18" x14ac:dyDescent="0.25">
      <c r="B8" s="5"/>
      <c r="C8" s="7"/>
      <c r="D8" s="7"/>
      <c r="E8" s="7"/>
      <c r="F8" s="7"/>
      <c r="G8" s="7"/>
      <c r="H8" s="7"/>
      <c r="I8" s="7"/>
      <c r="J8" s="6"/>
      <c r="K8" s="80"/>
    </row>
    <row r="9" spans="2:18" ht="13.8" thickBot="1" x14ac:dyDescent="0.3">
      <c r="B9" s="5"/>
      <c r="C9" s="8" t="s">
        <v>0</v>
      </c>
      <c r="D9" s="8">
        <v>2016</v>
      </c>
      <c r="E9" s="8">
        <v>2017</v>
      </c>
      <c r="F9" s="8">
        <v>2018</v>
      </c>
      <c r="G9" s="8">
        <v>2019</v>
      </c>
      <c r="H9" s="8">
        <v>2020</v>
      </c>
      <c r="I9" s="8">
        <v>2021</v>
      </c>
      <c r="J9" s="6"/>
      <c r="K9" s="80"/>
    </row>
    <row r="10" spans="2:18" ht="13.8" thickBot="1" x14ac:dyDescent="0.3">
      <c r="B10" s="5"/>
      <c r="C10" s="7" t="s">
        <v>66</v>
      </c>
      <c r="D10" s="114">
        <v>935.53513717683973</v>
      </c>
      <c r="E10" s="114">
        <v>920.42007204190782</v>
      </c>
      <c r="F10" s="114">
        <v>896.21880074424371</v>
      </c>
      <c r="G10" s="114">
        <v>869.25607658530203</v>
      </c>
      <c r="H10" s="114">
        <v>822.95394559191459</v>
      </c>
      <c r="I10" s="114">
        <v>779.65505743139295</v>
      </c>
      <c r="J10" s="6"/>
      <c r="K10" s="80"/>
    </row>
    <row r="11" spans="2:18" ht="13.8" thickBot="1" x14ac:dyDescent="0.3">
      <c r="B11" s="5"/>
      <c r="C11" s="7" t="s">
        <v>165</v>
      </c>
      <c r="D11" s="114">
        <v>932.1098867033495</v>
      </c>
      <c r="E11" s="114">
        <v>924.51146196336049</v>
      </c>
      <c r="F11" s="114">
        <v>923.57928244008235</v>
      </c>
      <c r="G11" s="114">
        <v>925.08770204875975</v>
      </c>
      <c r="H11" s="114">
        <v>946.1119534984897</v>
      </c>
      <c r="I11" s="114">
        <v>965.8340754794998</v>
      </c>
      <c r="J11" s="6"/>
      <c r="K11" s="80"/>
    </row>
    <row r="12" spans="2:18" ht="13.8" thickBot="1" x14ac:dyDescent="0.3">
      <c r="B12" s="9"/>
      <c r="C12" s="10"/>
      <c r="D12" s="10"/>
      <c r="E12" s="10"/>
      <c r="F12" s="10"/>
      <c r="G12" s="10"/>
      <c r="H12" s="10"/>
      <c r="I12" s="10"/>
      <c r="J12" s="11"/>
      <c r="K12" s="80"/>
    </row>
    <row r="13" spans="2:18" ht="13.8" thickBot="1" x14ac:dyDescent="0.3">
      <c r="B13" s="80"/>
      <c r="C13" s="80"/>
      <c r="D13" s="80"/>
      <c r="E13" s="80"/>
      <c r="F13" s="80"/>
      <c r="G13" s="80"/>
      <c r="H13" s="80"/>
      <c r="I13" s="80"/>
      <c r="J13" s="80"/>
      <c r="K13" s="80"/>
    </row>
    <row r="14" spans="2:18" x14ac:dyDescent="0.25">
      <c r="B14" s="2"/>
      <c r="C14" s="63"/>
      <c r="D14" s="63"/>
      <c r="E14" s="63"/>
      <c r="F14" s="63"/>
      <c r="G14" s="63"/>
      <c r="H14" s="63"/>
      <c r="I14" s="63"/>
      <c r="J14" s="63"/>
      <c r="K14" s="4"/>
    </row>
    <row r="15" spans="2:18" ht="27.75" customHeight="1" x14ac:dyDescent="0.25">
      <c r="B15" s="5"/>
      <c r="C15" s="131"/>
      <c r="D15" s="161"/>
      <c r="E15" s="304" t="s">
        <v>412</v>
      </c>
      <c r="F15" s="304"/>
      <c r="G15" s="304"/>
      <c r="H15" s="304"/>
      <c r="I15" s="304"/>
      <c r="J15" s="304"/>
      <c r="K15" s="6"/>
    </row>
    <row r="16" spans="2:18" x14ac:dyDescent="0.25">
      <c r="B16" s="5"/>
      <c r="C16" s="131"/>
      <c r="D16" s="162"/>
      <c r="E16" s="292" t="s">
        <v>55</v>
      </c>
      <c r="F16" s="292"/>
      <c r="G16" s="292"/>
      <c r="H16" s="292"/>
      <c r="I16" s="292"/>
      <c r="J16" s="292"/>
      <c r="K16" s="6"/>
    </row>
    <row r="17" spans="2:11" x14ac:dyDescent="0.25">
      <c r="B17" s="5"/>
      <c r="C17" s="131"/>
      <c r="D17" s="167"/>
      <c r="E17" s="167"/>
      <c r="F17" s="167"/>
      <c r="G17" s="167"/>
      <c r="H17" s="167"/>
      <c r="I17" s="167"/>
      <c r="J17" s="7"/>
      <c r="K17" s="6"/>
    </row>
    <row r="18" spans="2:11" ht="24.75" customHeight="1" x14ac:dyDescent="0.25">
      <c r="B18" s="5"/>
      <c r="C18" s="131"/>
      <c r="D18" s="111"/>
      <c r="E18" s="293" t="s">
        <v>211</v>
      </c>
      <c r="F18" s="293"/>
      <c r="G18" s="293"/>
      <c r="H18" s="293"/>
      <c r="I18" s="293"/>
      <c r="J18" s="293"/>
      <c r="K18" s="6"/>
    </row>
    <row r="19" spans="2:11" x14ac:dyDescent="0.25">
      <c r="B19" s="5"/>
      <c r="C19" s="111"/>
      <c r="D19" s="111"/>
      <c r="E19" s="111"/>
      <c r="F19" s="111"/>
      <c r="G19" s="111"/>
      <c r="H19" s="111"/>
      <c r="I19" s="111"/>
      <c r="J19" s="83"/>
      <c r="K19" s="6"/>
    </row>
    <row r="20" spans="2:11" x14ac:dyDescent="0.25">
      <c r="B20" s="5"/>
      <c r="C20" s="65"/>
      <c r="D20" s="7"/>
      <c r="E20" s="7"/>
      <c r="F20" s="7"/>
      <c r="G20" s="7"/>
      <c r="H20" s="7"/>
      <c r="I20" s="7"/>
      <c r="J20" s="7"/>
      <c r="K20" s="6"/>
    </row>
    <row r="21" spans="2:11" ht="13.8" thickBot="1" x14ac:dyDescent="0.3">
      <c r="B21" s="5"/>
      <c r="C21" s="8" t="s">
        <v>11</v>
      </c>
      <c r="D21" s="8" t="s">
        <v>0</v>
      </c>
      <c r="E21" s="8">
        <v>2016</v>
      </c>
      <c r="F21" s="8">
        <v>2017</v>
      </c>
      <c r="G21" s="8">
        <v>2018</v>
      </c>
      <c r="H21" s="8">
        <v>2019</v>
      </c>
      <c r="I21" s="8">
        <v>2020</v>
      </c>
      <c r="J21" s="8">
        <v>2021</v>
      </c>
      <c r="K21" s="6"/>
    </row>
    <row r="22" spans="2:11" ht="13.8" thickBot="1" x14ac:dyDescent="0.3">
      <c r="B22" s="5"/>
      <c r="C22" s="7" t="s">
        <v>12</v>
      </c>
      <c r="D22" s="7" t="s">
        <v>66</v>
      </c>
      <c r="E22" s="135">
        <v>0.10958754226765238</v>
      </c>
      <c r="F22" s="135">
        <v>0.10700488610992949</v>
      </c>
      <c r="G22" s="135">
        <v>0.10231266341087829</v>
      </c>
      <c r="H22" s="135">
        <v>9.6962828258939079E-2</v>
      </c>
      <c r="I22" s="135">
        <v>8.7714428577139097E-2</v>
      </c>
      <c r="J22" s="135">
        <v>7.9040926454342186E-2</v>
      </c>
      <c r="K22" s="6"/>
    </row>
    <row r="23" spans="2:11" ht="13.8" thickBot="1" x14ac:dyDescent="0.3">
      <c r="B23" s="5"/>
      <c r="C23" s="7" t="s">
        <v>12</v>
      </c>
      <c r="D23" s="7" t="s">
        <v>165</v>
      </c>
      <c r="E23" s="135">
        <v>0.109413604905512</v>
      </c>
      <c r="F23" s="135">
        <v>0.10886738729951084</v>
      </c>
      <c r="G23" s="135">
        <v>0.10974550195571153</v>
      </c>
      <c r="H23" s="135">
        <v>0.11109939870935781</v>
      </c>
      <c r="I23" s="135">
        <v>0.11674445382822951</v>
      </c>
      <c r="J23" s="135">
        <v>0.12204974315782689</v>
      </c>
      <c r="K23" s="6"/>
    </row>
    <row r="24" spans="2:11" ht="13.8" thickBot="1" x14ac:dyDescent="0.3">
      <c r="B24" s="5"/>
      <c r="C24" s="7" t="s">
        <v>13</v>
      </c>
      <c r="D24" s="7" t="s">
        <v>66</v>
      </c>
      <c r="E24" s="135">
        <v>0.68191369711871053</v>
      </c>
      <c r="F24" s="135">
        <v>0.65314665576518849</v>
      </c>
      <c r="G24" s="135">
        <v>0.624633954130414</v>
      </c>
      <c r="H24" s="135">
        <v>0.5964689198429618</v>
      </c>
      <c r="I24" s="135">
        <v>0.56979123858272773</v>
      </c>
      <c r="J24" s="135">
        <v>0.54243522004650557</v>
      </c>
      <c r="K24" s="6"/>
    </row>
    <row r="25" spans="2:11" ht="13.8" thickBot="1" x14ac:dyDescent="0.3">
      <c r="B25" s="5"/>
      <c r="C25" s="7" t="s">
        <v>13</v>
      </c>
      <c r="D25" s="7" t="s">
        <v>165</v>
      </c>
      <c r="E25" s="135">
        <v>0.68256830495368981</v>
      </c>
      <c r="F25" s="135">
        <v>0.65681901985939595</v>
      </c>
      <c r="G25" s="135">
        <v>0.63224486129266433</v>
      </c>
      <c r="H25" s="135">
        <v>0.60764043175536064</v>
      </c>
      <c r="I25" s="135">
        <v>0.58685598639765268</v>
      </c>
      <c r="J25" s="135">
        <v>0.56407880238636476</v>
      </c>
      <c r="K25" s="6"/>
    </row>
    <row r="26" spans="2:11" ht="13.8" thickBot="1" x14ac:dyDescent="0.3">
      <c r="B26" s="5"/>
      <c r="C26" s="7" t="s">
        <v>14</v>
      </c>
      <c r="D26" s="7" t="s">
        <v>66</v>
      </c>
      <c r="E26" s="135">
        <v>9.3515354399364994E-2</v>
      </c>
      <c r="F26" s="135">
        <v>0.10444999499785244</v>
      </c>
      <c r="G26" s="135">
        <v>0.11477681116801744</v>
      </c>
      <c r="H26" s="135">
        <v>0.1247280405075222</v>
      </c>
      <c r="I26" s="135">
        <v>0.13141726105557419</v>
      </c>
      <c r="J26" s="135">
        <v>0.13903112383340907</v>
      </c>
      <c r="K26" s="6"/>
    </row>
    <row r="27" spans="2:11" ht="13.8" thickBot="1" x14ac:dyDescent="0.3">
      <c r="B27" s="5"/>
      <c r="C27" s="7" t="s">
        <v>14</v>
      </c>
      <c r="D27" s="7" t="s">
        <v>165</v>
      </c>
      <c r="E27" s="135">
        <v>8.2007264615664419E-2</v>
      </c>
      <c r="F27" s="135">
        <v>8.2800707278441438E-2</v>
      </c>
      <c r="G27" s="135">
        <v>8.3843005188075304E-2</v>
      </c>
      <c r="H27" s="135">
        <v>8.529398213756649E-2</v>
      </c>
      <c r="I27" s="135">
        <v>8.8789151866478788E-2</v>
      </c>
      <c r="J27" s="135">
        <v>9.1462321691752044E-2</v>
      </c>
      <c r="K27" s="6"/>
    </row>
    <row r="28" spans="2:11" ht="13.8" thickBot="1" x14ac:dyDescent="0.3">
      <c r="B28" s="9"/>
      <c r="C28" s="10"/>
      <c r="D28" s="10"/>
      <c r="E28" s="10"/>
      <c r="F28" s="10"/>
      <c r="G28" s="10"/>
      <c r="H28" s="10"/>
      <c r="I28" s="10"/>
      <c r="J28" s="10"/>
      <c r="K28" s="11"/>
    </row>
    <row r="29" spans="2:11" ht="13.8" thickBot="1" x14ac:dyDescent="0.3">
      <c r="B29" s="80"/>
      <c r="C29" s="80"/>
      <c r="D29" s="80"/>
      <c r="E29" s="80"/>
      <c r="F29" s="80"/>
      <c r="G29" s="80"/>
      <c r="H29" s="80"/>
      <c r="I29" s="80"/>
      <c r="J29" s="80"/>
      <c r="K29" s="80"/>
    </row>
    <row r="30" spans="2:11" x14ac:dyDescent="0.25">
      <c r="B30" s="2"/>
      <c r="C30" s="63"/>
      <c r="D30" s="63"/>
      <c r="E30" s="63"/>
      <c r="F30" s="63"/>
      <c r="G30" s="63"/>
      <c r="H30" s="63"/>
      <c r="I30" s="63"/>
      <c r="J30" s="63"/>
      <c r="K30" s="4"/>
    </row>
    <row r="31" spans="2:11" ht="27.75" customHeight="1" x14ac:dyDescent="0.25">
      <c r="B31" s="5"/>
      <c r="C31" s="131"/>
      <c r="D31" s="165"/>
      <c r="E31" s="304" t="s">
        <v>413</v>
      </c>
      <c r="F31" s="304"/>
      <c r="G31" s="304"/>
      <c r="H31" s="304"/>
      <c r="I31" s="304"/>
      <c r="J31" s="304"/>
      <c r="K31" s="6"/>
    </row>
    <row r="32" spans="2:11" x14ac:dyDescent="0.25">
      <c r="B32" s="5"/>
      <c r="C32" s="131"/>
      <c r="D32" s="162"/>
      <c r="E32" s="292" t="s">
        <v>177</v>
      </c>
      <c r="F32" s="292"/>
      <c r="G32" s="292"/>
      <c r="H32" s="292"/>
      <c r="I32" s="292"/>
      <c r="J32" s="292"/>
      <c r="K32" s="6"/>
    </row>
    <row r="33" spans="2:11" x14ac:dyDescent="0.25">
      <c r="B33" s="5"/>
      <c r="C33" s="131"/>
      <c r="D33" s="167"/>
      <c r="E33" s="167"/>
      <c r="F33" s="167"/>
      <c r="G33" s="167"/>
      <c r="H33" s="167"/>
      <c r="I33" s="167"/>
      <c r="J33" s="7"/>
      <c r="K33" s="6"/>
    </row>
    <row r="34" spans="2:11" ht="23.25" customHeight="1" x14ac:dyDescent="0.25">
      <c r="B34" s="5"/>
      <c r="C34" s="131"/>
      <c r="D34" s="111"/>
      <c r="E34" s="293" t="s">
        <v>212</v>
      </c>
      <c r="F34" s="293"/>
      <c r="G34" s="293"/>
      <c r="H34" s="293"/>
      <c r="I34" s="293"/>
      <c r="J34" s="293"/>
      <c r="K34" s="6"/>
    </row>
    <row r="35" spans="2:11" x14ac:dyDescent="0.25">
      <c r="B35" s="5"/>
      <c r="C35" s="111"/>
      <c r="D35" s="111"/>
      <c r="E35" s="111"/>
      <c r="F35" s="111"/>
      <c r="G35" s="111"/>
      <c r="H35" s="111"/>
      <c r="I35" s="111"/>
      <c r="J35" s="83"/>
      <c r="K35" s="6"/>
    </row>
    <row r="36" spans="2:11" x14ac:dyDescent="0.25">
      <c r="B36" s="5"/>
      <c r="C36" s="65"/>
      <c r="D36" s="7"/>
      <c r="E36" s="7"/>
      <c r="F36" s="7"/>
      <c r="G36" s="7"/>
      <c r="H36" s="7"/>
      <c r="I36" s="7"/>
      <c r="J36" s="7"/>
      <c r="K36" s="6"/>
    </row>
    <row r="37" spans="2:11" ht="13.8" thickBot="1" x14ac:dyDescent="0.3">
      <c r="B37" s="5"/>
      <c r="C37" s="8" t="s">
        <v>11</v>
      </c>
      <c r="D37" s="8" t="s">
        <v>0</v>
      </c>
      <c r="E37" s="8">
        <v>2016</v>
      </c>
      <c r="F37" s="8">
        <v>2017</v>
      </c>
      <c r="G37" s="8">
        <v>2018</v>
      </c>
      <c r="H37" s="8">
        <v>2019</v>
      </c>
      <c r="I37" s="8">
        <v>2020</v>
      </c>
      <c r="J37" s="8">
        <v>2021</v>
      </c>
      <c r="K37" s="6"/>
    </row>
    <row r="38" spans="2:11" ht="13.8" thickBot="1" x14ac:dyDescent="0.3">
      <c r="B38" s="5"/>
      <c r="C38" s="7" t="s">
        <v>12</v>
      </c>
      <c r="D38" s="7" t="s">
        <v>66</v>
      </c>
      <c r="E38" s="114">
        <v>463149.3505002177</v>
      </c>
      <c r="F38" s="114">
        <v>456531.94898939645</v>
      </c>
      <c r="G38" s="114">
        <v>440944.07349531574</v>
      </c>
      <c r="H38" s="114">
        <v>422191.67008908436</v>
      </c>
      <c r="I38" s="114">
        <v>385992.19606018061</v>
      </c>
      <c r="J38" s="114">
        <v>351303.45548094856</v>
      </c>
      <c r="K38" s="6"/>
    </row>
    <row r="39" spans="2:11" ht="13.8" thickBot="1" x14ac:dyDescent="0.3">
      <c r="B39" s="5"/>
      <c r="C39" s="7" t="s">
        <v>12</v>
      </c>
      <c r="D39" s="7" t="s">
        <v>165</v>
      </c>
      <c r="E39" s="114">
        <v>462414.14405991195</v>
      </c>
      <c r="F39" s="114">
        <v>464477.91938661801</v>
      </c>
      <c r="G39" s="114">
        <v>472978.47196256678</v>
      </c>
      <c r="H39" s="114">
        <v>483745.2871265359</v>
      </c>
      <c r="I39" s="114">
        <v>513741.81667469285</v>
      </c>
      <c r="J39" s="114">
        <v>542460.20822637668</v>
      </c>
      <c r="K39" s="6"/>
    </row>
    <row r="40" spans="2:11" ht="13.8" thickBot="1" x14ac:dyDescent="0.3">
      <c r="B40" s="5"/>
      <c r="C40" s="7" t="s">
        <v>13</v>
      </c>
      <c r="D40" s="7" t="s">
        <v>66</v>
      </c>
      <c r="E40" s="114">
        <v>783555.35700447054</v>
      </c>
      <c r="F40" s="114">
        <v>764327.21413361118</v>
      </c>
      <c r="G40" s="114">
        <v>744439.78323968744</v>
      </c>
      <c r="H40" s="114">
        <v>725107.1943645227</v>
      </c>
      <c r="I40" s="114">
        <v>703087.5280919614</v>
      </c>
      <c r="J40" s="114">
        <v>683051.99853464041</v>
      </c>
      <c r="K40" s="6"/>
    </row>
    <row r="41" spans="2:11" ht="13.8" thickBot="1" x14ac:dyDescent="0.3">
      <c r="B41" s="5"/>
      <c r="C41" s="7" t="s">
        <v>13</v>
      </c>
      <c r="D41" s="7" t="s">
        <v>165</v>
      </c>
      <c r="E41" s="114">
        <v>784307.54201049951</v>
      </c>
      <c r="F41" s="114">
        <v>768624.64121367224</v>
      </c>
      <c r="G41" s="114">
        <v>753510.35718540626</v>
      </c>
      <c r="H41" s="114">
        <v>738687.84662451642</v>
      </c>
      <c r="I41" s="114">
        <v>724144.17124346225</v>
      </c>
      <c r="J41" s="114">
        <v>710306.03084354743</v>
      </c>
      <c r="K41" s="6"/>
    </row>
    <row r="42" spans="2:11" ht="13.8" thickBot="1" x14ac:dyDescent="0.3">
      <c r="B42" s="5"/>
      <c r="C42" s="7" t="s">
        <v>14</v>
      </c>
      <c r="D42" s="7" t="s">
        <v>66</v>
      </c>
      <c r="E42" s="114">
        <v>48817.175915652755</v>
      </c>
      <c r="F42" s="114">
        <v>54243.384861724226</v>
      </c>
      <c r="G42" s="114">
        <v>59388.499327142199</v>
      </c>
      <c r="H42" s="114">
        <v>64265.396102563813</v>
      </c>
      <c r="I42" s="114">
        <v>67376.642530353332</v>
      </c>
      <c r="J42" s="114">
        <v>71029.629745953425</v>
      </c>
      <c r="K42" s="6"/>
    </row>
    <row r="43" spans="2:11" ht="13.8" thickBot="1" x14ac:dyDescent="0.3">
      <c r="B43" s="5"/>
      <c r="C43" s="7" t="s">
        <v>14</v>
      </c>
      <c r="D43" s="7" t="s">
        <v>165</v>
      </c>
      <c r="E43" s="114">
        <v>42809.687421831964</v>
      </c>
      <c r="F43" s="114">
        <v>43000.387789224726</v>
      </c>
      <c r="G43" s="114">
        <v>43382.537798564954</v>
      </c>
      <c r="H43" s="114">
        <v>43947.214916039768</v>
      </c>
      <c r="I43" s="114">
        <v>45521.515115387134</v>
      </c>
      <c r="J43" s="114">
        <v>46727.176278783234</v>
      </c>
      <c r="K43" s="6"/>
    </row>
    <row r="44" spans="2:11" ht="13.8" thickBot="1" x14ac:dyDescent="0.3">
      <c r="B44" s="9"/>
      <c r="C44" s="10"/>
      <c r="D44" s="10"/>
      <c r="E44" s="10"/>
      <c r="F44" s="10"/>
      <c r="G44" s="10"/>
      <c r="H44" s="10"/>
      <c r="I44" s="10"/>
      <c r="J44" s="10"/>
      <c r="K44" s="11"/>
    </row>
    <row r="45" spans="2:11" ht="13.8" thickBot="1" x14ac:dyDescent="0.3">
      <c r="B45" s="80"/>
      <c r="C45" s="80"/>
      <c r="D45" s="80"/>
      <c r="E45" s="80"/>
      <c r="F45" s="80"/>
      <c r="G45" s="80"/>
      <c r="H45" s="80"/>
      <c r="I45" s="80"/>
      <c r="J45" s="80"/>
      <c r="K45" s="80"/>
    </row>
    <row r="46" spans="2:11" x14ac:dyDescent="0.25">
      <c r="B46" s="2"/>
      <c r="C46" s="63"/>
      <c r="D46" s="63"/>
      <c r="E46" s="63"/>
      <c r="F46" s="63"/>
      <c r="G46" s="63"/>
      <c r="H46" s="63"/>
      <c r="I46" s="63"/>
      <c r="J46" s="63"/>
      <c r="K46" s="4"/>
    </row>
    <row r="47" spans="2:11" ht="13.8" x14ac:dyDescent="0.25">
      <c r="B47" s="5"/>
      <c r="C47" s="131"/>
      <c r="D47" s="161"/>
      <c r="E47" s="291" t="s">
        <v>290</v>
      </c>
      <c r="F47" s="291"/>
      <c r="G47" s="291"/>
      <c r="H47" s="291"/>
      <c r="I47" s="291"/>
      <c r="J47" s="291"/>
      <c r="K47" s="6"/>
    </row>
    <row r="48" spans="2:11" x14ac:dyDescent="0.25">
      <c r="B48" s="5"/>
      <c r="C48" s="131"/>
      <c r="D48" s="162"/>
      <c r="E48" s="292" t="s">
        <v>181</v>
      </c>
      <c r="F48" s="292"/>
      <c r="G48" s="292"/>
      <c r="H48" s="292"/>
      <c r="I48" s="292"/>
      <c r="J48" s="292"/>
      <c r="K48" s="6"/>
    </row>
    <row r="49" spans="2:11" x14ac:dyDescent="0.25">
      <c r="B49" s="5"/>
      <c r="C49" s="131"/>
      <c r="D49" s="167"/>
      <c r="E49" s="167"/>
      <c r="F49" s="167"/>
      <c r="G49" s="167"/>
      <c r="H49" s="167"/>
      <c r="I49" s="167"/>
      <c r="J49" s="7"/>
      <c r="K49" s="6"/>
    </row>
    <row r="50" spans="2:11" ht="37.5" customHeight="1" x14ac:dyDescent="0.25">
      <c r="B50" s="5"/>
      <c r="C50" s="131"/>
      <c r="D50" s="111"/>
      <c r="E50" s="293" t="s">
        <v>213</v>
      </c>
      <c r="F50" s="293"/>
      <c r="G50" s="293"/>
      <c r="H50" s="293"/>
      <c r="I50" s="293"/>
      <c r="J50" s="293"/>
      <c r="K50" s="6"/>
    </row>
    <row r="51" spans="2:11" x14ac:dyDescent="0.25">
      <c r="B51" s="5"/>
      <c r="C51" s="111"/>
      <c r="D51" s="111"/>
      <c r="E51" s="111"/>
      <c r="F51" s="111"/>
      <c r="G51" s="111"/>
      <c r="H51" s="111"/>
      <c r="I51" s="111"/>
      <c r="J51" s="83"/>
      <c r="K51" s="6"/>
    </row>
    <row r="52" spans="2:11" x14ac:dyDescent="0.25">
      <c r="B52" s="5"/>
      <c r="C52" s="65"/>
      <c r="D52" s="7"/>
      <c r="E52" s="7"/>
      <c r="F52" s="7"/>
      <c r="G52" s="7"/>
      <c r="H52" s="7"/>
      <c r="I52" s="7"/>
      <c r="J52" s="7"/>
      <c r="K52" s="6"/>
    </row>
    <row r="53" spans="2:11" ht="13.8" thickBot="1" x14ac:dyDescent="0.3">
      <c r="B53" s="5"/>
      <c r="C53" s="8" t="s">
        <v>11</v>
      </c>
      <c r="D53" s="8" t="s">
        <v>56</v>
      </c>
      <c r="E53" s="8">
        <v>2016</v>
      </c>
      <c r="F53" s="8">
        <v>2017</v>
      </c>
      <c r="G53" s="8">
        <v>2018</v>
      </c>
      <c r="H53" s="8">
        <v>2019</v>
      </c>
      <c r="I53" s="8">
        <v>2020</v>
      </c>
      <c r="J53" s="8">
        <v>2021</v>
      </c>
      <c r="K53" s="6"/>
    </row>
    <row r="54" spans="2:11" ht="13.8" thickBot="1" x14ac:dyDescent="0.3">
      <c r="B54" s="5"/>
      <c r="C54" s="7" t="s">
        <v>12</v>
      </c>
      <c r="D54" s="7">
        <v>1</v>
      </c>
      <c r="E54" s="114">
        <v>7583.5903652222951</v>
      </c>
      <c r="F54" s="114">
        <v>7571.8476640415884</v>
      </c>
      <c r="G54" s="114">
        <v>7560.9294116731044</v>
      </c>
      <c r="H54" s="114">
        <v>7550.3287108452769</v>
      </c>
      <c r="I54" s="114">
        <v>7540.6005928441673</v>
      </c>
      <c r="J54" s="114">
        <v>7531.0756242026255</v>
      </c>
      <c r="K54" s="6"/>
    </row>
    <row r="55" spans="2:11" ht="13.8" thickBot="1" x14ac:dyDescent="0.3">
      <c r="B55" s="5"/>
      <c r="C55" s="7" t="s">
        <v>12</v>
      </c>
      <c r="D55" s="7">
        <v>2</v>
      </c>
      <c r="E55" s="114">
        <v>8104.4288030679054</v>
      </c>
      <c r="F55" s="114">
        <v>8089.0402708811653</v>
      </c>
      <c r="G55" s="114">
        <v>8074.4980309778039</v>
      </c>
      <c r="H55" s="114">
        <v>8060.267483370586</v>
      </c>
      <c r="I55" s="114">
        <v>8046.5521181524364</v>
      </c>
      <c r="J55" s="114">
        <v>8032.9863632477472</v>
      </c>
      <c r="K55" s="6"/>
    </row>
    <row r="56" spans="2:11" ht="13.8" thickBot="1" x14ac:dyDescent="0.3">
      <c r="B56" s="5"/>
      <c r="C56" s="7" t="s">
        <v>12</v>
      </c>
      <c r="D56" s="7">
        <v>3</v>
      </c>
      <c r="E56" s="114">
        <v>9068.7834669179138</v>
      </c>
      <c r="F56" s="114">
        <v>9049.3791266845856</v>
      </c>
      <c r="G56" s="114">
        <v>9030.0311249277638</v>
      </c>
      <c r="H56" s="114">
        <v>9010.7420233579451</v>
      </c>
      <c r="I56" s="114">
        <v>8989.0819782942563</v>
      </c>
      <c r="J56" s="114">
        <v>8967.2384719335441</v>
      </c>
      <c r="K56" s="6"/>
    </row>
    <row r="57" spans="2:11" ht="13.8" thickBot="1" x14ac:dyDescent="0.3">
      <c r="B57" s="5"/>
      <c r="C57" s="7" t="s">
        <v>13</v>
      </c>
      <c r="D57" s="7">
        <v>1</v>
      </c>
      <c r="E57" s="114">
        <v>4538.6060870789834</v>
      </c>
      <c r="F57" s="114">
        <v>4528.6634478261167</v>
      </c>
      <c r="G57" s="114">
        <v>4518.6963656435919</v>
      </c>
      <c r="H57" s="114">
        <v>4509.7025494908203</v>
      </c>
      <c r="I57" s="114">
        <v>4502.2710574655175</v>
      </c>
      <c r="J57" s="114">
        <v>4493.8532895808066</v>
      </c>
      <c r="K57" s="6"/>
    </row>
    <row r="58" spans="2:11" ht="13.8" thickBot="1" x14ac:dyDescent="0.3">
      <c r="B58" s="5"/>
      <c r="C58" s="7" t="s">
        <v>13</v>
      </c>
      <c r="D58" s="7">
        <v>2</v>
      </c>
      <c r="E58" s="114">
        <v>5585.0579914917835</v>
      </c>
      <c r="F58" s="114">
        <v>5574.2195721462967</v>
      </c>
      <c r="G58" s="114">
        <v>5563.3545076902974</v>
      </c>
      <c r="H58" s="114">
        <v>5553.5503954721198</v>
      </c>
      <c r="I58" s="114">
        <v>5545.4493646608416</v>
      </c>
      <c r="J58" s="114">
        <v>5536.2731996640923</v>
      </c>
      <c r="K58" s="6"/>
    </row>
    <row r="59" spans="2:11" ht="13.8" thickBot="1" x14ac:dyDescent="0.3">
      <c r="B59" s="5"/>
      <c r="C59" s="7" t="s">
        <v>13</v>
      </c>
      <c r="D59" s="7">
        <v>3</v>
      </c>
      <c r="E59" s="114">
        <v>5828.7874554702194</v>
      </c>
      <c r="F59" s="114">
        <v>5818.0053940676662</v>
      </c>
      <c r="G59" s="114">
        <v>5807.1968261046586</v>
      </c>
      <c r="H59" s="114">
        <v>5797.4436936077191</v>
      </c>
      <c r="I59" s="114">
        <v>5789.3847867831246</v>
      </c>
      <c r="J59" s="114">
        <v>5780.2563362885303</v>
      </c>
      <c r="K59" s="6"/>
    </row>
    <row r="60" spans="2:11" ht="13.8" thickBot="1" x14ac:dyDescent="0.3">
      <c r="B60" s="5"/>
      <c r="C60" s="7" t="s">
        <v>14</v>
      </c>
      <c r="D60" s="7">
        <v>1</v>
      </c>
      <c r="E60" s="114">
        <v>6207.7017607646394</v>
      </c>
      <c r="F60" s="114">
        <v>6195.3342602655966</v>
      </c>
      <c r="G60" s="114">
        <v>6182.7812511146185</v>
      </c>
      <c r="H60" s="114">
        <v>6170.4641952144993</v>
      </c>
      <c r="I60" s="114">
        <v>6158.4085287429798</v>
      </c>
      <c r="J60" s="114">
        <v>6146.3527189811812</v>
      </c>
      <c r="K60" s="6"/>
    </row>
    <row r="61" spans="2:11" ht="13.8" thickBot="1" x14ac:dyDescent="0.3">
      <c r="B61" s="5"/>
      <c r="C61" s="7" t="s">
        <v>14</v>
      </c>
      <c r="D61" s="7">
        <v>2</v>
      </c>
      <c r="E61" s="114">
        <v>7532.2225269750015</v>
      </c>
      <c r="F61" s="114">
        <v>7514.9052076071184</v>
      </c>
      <c r="G61" s="114">
        <v>7497.3281822384488</v>
      </c>
      <c r="H61" s="114">
        <v>7480.0815131253867</v>
      </c>
      <c r="I61" s="114">
        <v>7463.2008738871891</v>
      </c>
      <c r="J61" s="114">
        <v>7446.32003498824</v>
      </c>
      <c r="K61" s="6"/>
    </row>
    <row r="62" spans="2:11" ht="13.8" thickBot="1" x14ac:dyDescent="0.3">
      <c r="B62" s="5"/>
      <c r="C62" s="7" t="s">
        <v>14</v>
      </c>
      <c r="D62" s="7">
        <v>3</v>
      </c>
      <c r="E62" s="114">
        <v>7845.9700708495357</v>
      </c>
      <c r="F62" s="114">
        <v>7830.0789799660597</v>
      </c>
      <c r="G62" s="114">
        <v>7813.9493924908074</v>
      </c>
      <c r="H62" s="114">
        <v>7798.1230001334843</v>
      </c>
      <c r="I62" s="114">
        <v>7782.6326078026668</v>
      </c>
      <c r="J62" s="114">
        <v>7767.1420143359983</v>
      </c>
      <c r="K62" s="6"/>
    </row>
    <row r="63" spans="2:11" ht="13.8" thickBot="1" x14ac:dyDescent="0.3">
      <c r="B63" s="9"/>
      <c r="C63" s="10"/>
      <c r="D63" s="10"/>
      <c r="E63" s="10"/>
      <c r="F63" s="10"/>
      <c r="G63" s="10"/>
      <c r="H63" s="10"/>
      <c r="I63" s="10"/>
      <c r="J63" s="10"/>
      <c r="K63" s="11"/>
    </row>
    <row r="64" spans="2:11" x14ac:dyDescent="0.25">
      <c r="B64" s="80"/>
      <c r="C64" s="80"/>
      <c r="D64" s="80"/>
      <c r="E64" s="80"/>
      <c r="F64" s="80"/>
      <c r="G64" s="80"/>
      <c r="H64" s="80"/>
      <c r="I64" s="80"/>
      <c r="J64" s="80"/>
      <c r="K64" s="80"/>
    </row>
    <row r="65" spans="2:11" x14ac:dyDescent="0.25">
      <c r="B65" s="80"/>
      <c r="C65" s="80"/>
      <c r="D65" s="80"/>
      <c r="E65" s="80"/>
      <c r="F65" s="80"/>
      <c r="G65" s="80"/>
      <c r="H65" s="80"/>
      <c r="I65" s="80"/>
      <c r="J65" s="80"/>
      <c r="K65" s="80"/>
    </row>
    <row r="66" spans="2:11" ht="15" customHeight="1" x14ac:dyDescent="0.25">
      <c r="B66" s="80"/>
      <c r="C66" s="80"/>
      <c r="D66" s="80"/>
      <c r="E66" s="80"/>
      <c r="F66" s="80"/>
      <c r="G66" s="80"/>
      <c r="H66" s="80"/>
      <c r="I66" s="80"/>
      <c r="J66" s="80"/>
      <c r="K66" s="80"/>
    </row>
    <row r="67" spans="2:11" x14ac:dyDescent="0.25">
      <c r="B67" s="80"/>
      <c r="C67" s="80"/>
      <c r="D67" s="80"/>
      <c r="E67" s="80"/>
      <c r="F67" s="80"/>
      <c r="G67" s="80"/>
      <c r="H67" s="80"/>
      <c r="I67" s="80"/>
      <c r="J67" s="80"/>
      <c r="K67" s="80"/>
    </row>
    <row r="68" spans="2:11" x14ac:dyDescent="0.25">
      <c r="B68" s="80"/>
      <c r="C68" s="80"/>
      <c r="D68" s="80"/>
      <c r="E68" s="80"/>
      <c r="F68" s="80"/>
      <c r="G68" s="80"/>
      <c r="H68" s="80"/>
      <c r="I68" s="80"/>
      <c r="J68" s="80"/>
      <c r="K68" s="80"/>
    </row>
    <row r="69" spans="2:11" x14ac:dyDescent="0.25">
      <c r="B69" s="80"/>
      <c r="C69" s="80"/>
      <c r="D69" s="80"/>
      <c r="E69" s="80"/>
      <c r="F69" s="80"/>
      <c r="G69" s="80"/>
      <c r="H69" s="80"/>
      <c r="I69" s="80"/>
      <c r="J69" s="80"/>
      <c r="K69" s="80"/>
    </row>
    <row r="70" spans="2:11" x14ac:dyDescent="0.25">
      <c r="B70" s="80"/>
      <c r="C70" s="80"/>
      <c r="D70" s="80"/>
      <c r="E70" s="80"/>
      <c r="F70" s="80"/>
      <c r="G70" s="80"/>
      <c r="H70" s="80"/>
      <c r="I70" s="80"/>
      <c r="J70" s="80"/>
      <c r="K70" s="80"/>
    </row>
    <row r="71" spans="2:11" x14ac:dyDescent="0.25">
      <c r="B71" s="80"/>
      <c r="C71" s="80"/>
      <c r="D71" s="80"/>
      <c r="E71" s="80"/>
      <c r="F71" s="80"/>
      <c r="G71" s="80"/>
      <c r="H71" s="80"/>
      <c r="I71" s="80"/>
      <c r="J71" s="80"/>
      <c r="K71" s="80"/>
    </row>
    <row r="72" spans="2:11" x14ac:dyDescent="0.25">
      <c r="B72" s="80"/>
      <c r="C72" s="80"/>
      <c r="D72" s="80"/>
      <c r="E72" s="80"/>
      <c r="F72" s="80"/>
      <c r="G72" s="80"/>
      <c r="H72" s="80"/>
      <c r="I72" s="80"/>
      <c r="J72" s="80"/>
      <c r="K72" s="80"/>
    </row>
    <row r="73" spans="2:11" x14ac:dyDescent="0.25">
      <c r="B73" s="80"/>
      <c r="C73" s="80"/>
      <c r="D73" s="80"/>
      <c r="E73" s="80"/>
      <c r="F73" s="80"/>
      <c r="G73" s="80"/>
      <c r="H73" s="80"/>
      <c r="I73" s="80"/>
      <c r="J73" s="80"/>
      <c r="K73" s="80"/>
    </row>
    <row r="74" spans="2:11" x14ac:dyDescent="0.25">
      <c r="B74" s="80"/>
      <c r="C74" s="80"/>
      <c r="D74" s="80"/>
      <c r="E74" s="80"/>
      <c r="F74" s="80"/>
      <c r="G74" s="80"/>
      <c r="H74" s="80"/>
      <c r="I74" s="80"/>
      <c r="J74" s="80"/>
      <c r="K74" s="80"/>
    </row>
    <row r="75" spans="2:11" x14ac:dyDescent="0.25">
      <c r="B75" s="80"/>
      <c r="C75" s="80"/>
      <c r="D75" s="80"/>
      <c r="E75" s="80"/>
      <c r="F75" s="80"/>
      <c r="G75" s="80"/>
      <c r="H75" s="80"/>
      <c r="I75" s="80"/>
      <c r="J75" s="80"/>
      <c r="K75" s="80"/>
    </row>
    <row r="76" spans="2:11" x14ac:dyDescent="0.25">
      <c r="B76" s="80"/>
      <c r="C76" s="80"/>
      <c r="D76" s="80"/>
      <c r="E76" s="80"/>
      <c r="F76" s="80"/>
      <c r="G76" s="80"/>
      <c r="H76" s="80"/>
      <c r="I76" s="80"/>
      <c r="J76" s="80"/>
      <c r="K76" s="80"/>
    </row>
    <row r="77" spans="2:11" x14ac:dyDescent="0.25">
      <c r="B77" s="80"/>
      <c r="C77" s="80"/>
      <c r="D77" s="80"/>
      <c r="E77" s="80"/>
      <c r="F77" s="80"/>
      <c r="G77" s="80"/>
      <c r="H77" s="80"/>
      <c r="I77" s="80"/>
      <c r="J77" s="80"/>
      <c r="K77" s="80"/>
    </row>
    <row r="78" spans="2:11" x14ac:dyDescent="0.25">
      <c r="B78" s="80"/>
      <c r="C78" s="80"/>
      <c r="D78" s="80"/>
      <c r="E78" s="80"/>
      <c r="F78" s="80"/>
      <c r="G78" s="80"/>
      <c r="H78" s="80"/>
      <c r="I78" s="80"/>
      <c r="J78" s="80"/>
      <c r="K78" s="80"/>
    </row>
    <row r="79" spans="2:11" x14ac:dyDescent="0.25">
      <c r="B79" s="80"/>
      <c r="C79" s="80"/>
      <c r="D79" s="80"/>
      <c r="E79" s="80"/>
      <c r="F79" s="80"/>
      <c r="G79" s="80"/>
      <c r="H79" s="80"/>
      <c r="I79" s="80"/>
      <c r="J79" s="80"/>
      <c r="K79" s="80"/>
    </row>
    <row r="80" spans="2:11" x14ac:dyDescent="0.25">
      <c r="B80" s="80"/>
      <c r="C80" s="80"/>
      <c r="D80" s="80"/>
      <c r="E80" s="80"/>
      <c r="F80" s="80"/>
      <c r="G80" s="80"/>
      <c r="H80" s="80"/>
      <c r="I80" s="80"/>
      <c r="J80" s="80"/>
      <c r="K80" s="80"/>
    </row>
    <row r="81" spans="2:11" x14ac:dyDescent="0.25">
      <c r="B81" s="80"/>
      <c r="C81" s="80"/>
      <c r="D81" s="80"/>
      <c r="E81" s="80"/>
      <c r="F81" s="80"/>
      <c r="G81" s="80"/>
      <c r="H81" s="80"/>
      <c r="I81" s="80"/>
      <c r="J81" s="80"/>
      <c r="K81" s="80"/>
    </row>
    <row r="82" spans="2:11" x14ac:dyDescent="0.25">
      <c r="B82" s="80"/>
      <c r="C82" s="80"/>
      <c r="D82" s="80"/>
      <c r="E82" s="80"/>
      <c r="F82" s="80"/>
      <c r="G82" s="80"/>
      <c r="H82" s="80"/>
      <c r="I82" s="80"/>
      <c r="J82" s="80"/>
      <c r="K82" s="80"/>
    </row>
    <row r="83" spans="2:11" x14ac:dyDescent="0.25">
      <c r="B83" s="80"/>
      <c r="C83" s="80"/>
      <c r="D83" s="80"/>
      <c r="E83" s="80"/>
      <c r="F83" s="80"/>
      <c r="G83" s="80"/>
      <c r="H83" s="80"/>
      <c r="I83" s="80"/>
      <c r="J83" s="80"/>
      <c r="K83" s="80"/>
    </row>
    <row r="84" spans="2:11" x14ac:dyDescent="0.25">
      <c r="B84" s="80"/>
      <c r="C84" s="80"/>
      <c r="D84" s="80"/>
      <c r="E84" s="80"/>
      <c r="F84" s="80"/>
      <c r="G84" s="80"/>
      <c r="H84" s="80"/>
      <c r="I84" s="80"/>
      <c r="J84" s="80"/>
      <c r="K84" s="80"/>
    </row>
    <row r="85" spans="2:11" ht="15" customHeight="1" x14ac:dyDescent="0.25">
      <c r="B85" s="80"/>
      <c r="C85" s="80"/>
      <c r="D85" s="80"/>
      <c r="E85" s="80"/>
      <c r="F85" s="80"/>
      <c r="G85" s="80"/>
      <c r="H85" s="80"/>
      <c r="I85" s="80"/>
      <c r="J85" s="80"/>
      <c r="K85" s="80"/>
    </row>
    <row r="86" spans="2:11" x14ac:dyDescent="0.25">
      <c r="B86" s="80"/>
      <c r="C86" s="80"/>
      <c r="D86" s="80"/>
      <c r="E86" s="80"/>
      <c r="F86" s="80"/>
      <c r="G86" s="80"/>
      <c r="H86" s="80"/>
      <c r="I86" s="80"/>
      <c r="J86" s="80"/>
      <c r="K86" s="80"/>
    </row>
    <row r="87" spans="2:11" x14ac:dyDescent="0.25">
      <c r="B87" s="80"/>
      <c r="C87" s="80"/>
      <c r="D87" s="80"/>
      <c r="E87" s="80"/>
      <c r="F87" s="80"/>
      <c r="G87" s="80"/>
      <c r="H87" s="80"/>
      <c r="I87" s="80"/>
      <c r="J87" s="80"/>
      <c r="K87" s="80"/>
    </row>
    <row r="88" spans="2:11" x14ac:dyDescent="0.25">
      <c r="B88" s="80"/>
      <c r="C88" s="80"/>
      <c r="D88" s="80"/>
      <c r="E88" s="80"/>
      <c r="F88" s="80"/>
      <c r="G88" s="80"/>
      <c r="H88" s="80"/>
      <c r="I88" s="80"/>
      <c r="J88" s="80"/>
      <c r="K88" s="80"/>
    </row>
    <row r="89" spans="2:11" x14ac:dyDescent="0.25">
      <c r="B89" s="80"/>
      <c r="C89" s="80"/>
      <c r="D89" s="80"/>
      <c r="E89" s="80"/>
      <c r="F89" s="80"/>
      <c r="G89" s="80"/>
      <c r="H89" s="80"/>
      <c r="I89" s="80"/>
      <c r="J89" s="80"/>
      <c r="K89" s="80"/>
    </row>
    <row r="90" spans="2:11" x14ac:dyDescent="0.25">
      <c r="B90" s="80"/>
      <c r="C90" s="80"/>
      <c r="D90" s="80"/>
      <c r="E90" s="80"/>
      <c r="F90" s="80"/>
      <c r="G90" s="80"/>
      <c r="H90" s="80"/>
      <c r="I90" s="80"/>
      <c r="J90" s="80"/>
      <c r="K90" s="80"/>
    </row>
    <row r="91" spans="2:11" x14ac:dyDescent="0.25">
      <c r="B91" s="80"/>
      <c r="C91" s="80"/>
      <c r="D91" s="80"/>
      <c r="E91" s="80"/>
      <c r="F91" s="80"/>
      <c r="G91" s="80"/>
      <c r="H91" s="80"/>
      <c r="I91" s="80"/>
      <c r="J91" s="80"/>
      <c r="K91" s="80"/>
    </row>
    <row r="92" spans="2:11" x14ac:dyDescent="0.25">
      <c r="B92" s="80"/>
      <c r="C92" s="80"/>
      <c r="D92" s="80"/>
      <c r="E92" s="80"/>
      <c r="F92" s="80"/>
      <c r="G92" s="80"/>
      <c r="H92" s="80"/>
      <c r="I92" s="80"/>
      <c r="J92" s="80"/>
      <c r="K92" s="80"/>
    </row>
    <row r="93" spans="2:11" x14ac:dyDescent="0.25">
      <c r="B93" s="80"/>
      <c r="C93" s="80"/>
      <c r="D93" s="80"/>
      <c r="E93" s="80"/>
      <c r="F93" s="80"/>
      <c r="G93" s="80"/>
      <c r="H93" s="80"/>
      <c r="I93" s="80"/>
      <c r="J93" s="80"/>
      <c r="K93" s="80"/>
    </row>
    <row r="94" spans="2:11" x14ac:dyDescent="0.25">
      <c r="B94" s="80"/>
      <c r="C94" s="80"/>
      <c r="D94" s="80"/>
      <c r="E94" s="80"/>
      <c r="F94" s="80"/>
      <c r="G94" s="80"/>
      <c r="H94" s="80"/>
      <c r="I94" s="80"/>
      <c r="J94" s="80"/>
      <c r="K94" s="80"/>
    </row>
    <row r="95" spans="2:11" x14ac:dyDescent="0.25">
      <c r="B95" s="80"/>
      <c r="C95" s="80"/>
      <c r="D95" s="80"/>
      <c r="E95" s="80"/>
      <c r="F95" s="80"/>
      <c r="G95" s="80"/>
      <c r="H95" s="80"/>
      <c r="I95" s="80"/>
      <c r="J95" s="80"/>
      <c r="K95" s="80"/>
    </row>
    <row r="96" spans="2:11" x14ac:dyDescent="0.25">
      <c r="B96" s="80"/>
      <c r="C96" s="80"/>
      <c r="D96" s="80"/>
      <c r="E96" s="80"/>
      <c r="F96" s="80"/>
      <c r="G96" s="80"/>
      <c r="H96" s="80"/>
      <c r="I96" s="80"/>
      <c r="J96" s="80"/>
      <c r="K96" s="80"/>
    </row>
    <row r="97" spans="2:11" x14ac:dyDescent="0.25">
      <c r="B97" s="80"/>
      <c r="C97" s="80"/>
      <c r="D97" s="80"/>
      <c r="E97" s="80"/>
      <c r="F97" s="80"/>
      <c r="G97" s="80"/>
      <c r="H97" s="80"/>
      <c r="I97" s="80"/>
      <c r="J97" s="80"/>
      <c r="K97" s="80"/>
    </row>
    <row r="98" spans="2:11" x14ac:dyDescent="0.25">
      <c r="B98" s="80"/>
      <c r="C98" s="80"/>
      <c r="D98" s="80"/>
      <c r="E98" s="80"/>
      <c r="F98" s="80"/>
      <c r="G98" s="80"/>
      <c r="H98" s="80"/>
      <c r="I98" s="80"/>
      <c r="J98" s="80"/>
      <c r="K98" s="80"/>
    </row>
    <row r="99" spans="2:11" x14ac:dyDescent="0.25">
      <c r="B99" s="80"/>
      <c r="C99" s="80"/>
      <c r="D99" s="80"/>
      <c r="E99" s="80"/>
      <c r="F99" s="80"/>
      <c r="G99" s="80"/>
      <c r="H99" s="80"/>
      <c r="I99" s="80"/>
      <c r="J99" s="80"/>
      <c r="K99" s="80"/>
    </row>
    <row r="100" spans="2:11" x14ac:dyDescent="0.25">
      <c r="B100" s="80"/>
      <c r="C100" s="80"/>
      <c r="D100" s="80"/>
      <c r="E100" s="80"/>
      <c r="F100" s="80"/>
      <c r="G100" s="80"/>
      <c r="H100" s="80"/>
      <c r="I100" s="80"/>
      <c r="J100" s="80"/>
      <c r="K100" s="80"/>
    </row>
    <row r="101" spans="2:11" ht="15" customHeight="1" x14ac:dyDescent="0.25">
      <c r="B101" s="80"/>
      <c r="C101" s="80"/>
      <c r="D101" s="80"/>
      <c r="E101" s="80"/>
      <c r="F101" s="80"/>
      <c r="G101" s="80"/>
      <c r="H101" s="80"/>
      <c r="I101" s="80"/>
      <c r="J101" s="80"/>
      <c r="K101" s="80"/>
    </row>
    <row r="102" spans="2:11" x14ac:dyDescent="0.25">
      <c r="B102" s="80"/>
      <c r="C102" s="80"/>
      <c r="D102" s="80"/>
      <c r="E102" s="80"/>
      <c r="F102" s="80"/>
      <c r="G102" s="80"/>
      <c r="H102" s="80"/>
      <c r="I102" s="80"/>
      <c r="J102" s="80"/>
      <c r="K102" s="80"/>
    </row>
    <row r="103" spans="2:11" x14ac:dyDescent="0.25">
      <c r="B103" s="80"/>
      <c r="C103" s="80"/>
      <c r="D103" s="80"/>
      <c r="E103" s="80"/>
      <c r="F103" s="80"/>
      <c r="G103" s="80"/>
      <c r="H103" s="80"/>
      <c r="I103" s="80"/>
      <c r="J103" s="80"/>
      <c r="K103" s="80"/>
    </row>
    <row r="104" spans="2:11" x14ac:dyDescent="0.25">
      <c r="B104" s="80"/>
      <c r="C104" s="80"/>
      <c r="D104" s="80"/>
      <c r="E104" s="80"/>
      <c r="F104" s="80"/>
      <c r="G104" s="80"/>
      <c r="H104" s="80"/>
      <c r="I104" s="80"/>
      <c r="J104" s="80"/>
      <c r="K104" s="80"/>
    </row>
    <row r="105" spans="2:11" x14ac:dyDescent="0.25">
      <c r="B105" s="80"/>
      <c r="C105" s="80"/>
      <c r="D105" s="80"/>
      <c r="E105" s="80"/>
      <c r="F105" s="80"/>
      <c r="G105" s="80"/>
      <c r="H105" s="80"/>
      <c r="I105" s="80"/>
      <c r="J105" s="80"/>
      <c r="K105" s="80"/>
    </row>
    <row r="106" spans="2:11" x14ac:dyDescent="0.25">
      <c r="B106" s="80"/>
      <c r="C106" s="80"/>
      <c r="D106" s="80"/>
      <c r="E106" s="80"/>
      <c r="F106" s="80"/>
      <c r="G106" s="80"/>
      <c r="H106" s="80"/>
      <c r="I106" s="80"/>
      <c r="J106" s="80"/>
      <c r="K106" s="80"/>
    </row>
    <row r="107" spans="2:11" x14ac:dyDescent="0.25">
      <c r="B107" s="80"/>
      <c r="C107" s="80"/>
      <c r="D107" s="80"/>
      <c r="E107" s="80"/>
      <c r="F107" s="80"/>
      <c r="G107" s="80"/>
      <c r="H107" s="80"/>
      <c r="I107" s="80"/>
      <c r="J107" s="80"/>
      <c r="K107" s="80"/>
    </row>
    <row r="108" spans="2:11" x14ac:dyDescent="0.25">
      <c r="B108" s="80"/>
      <c r="C108" s="80"/>
      <c r="D108" s="80"/>
      <c r="E108" s="80"/>
      <c r="F108" s="80"/>
      <c r="G108" s="80"/>
      <c r="H108" s="80"/>
      <c r="I108" s="80"/>
      <c r="J108" s="80"/>
      <c r="K108" s="80"/>
    </row>
    <row r="109" spans="2:11" x14ac:dyDescent="0.25">
      <c r="B109" s="80"/>
      <c r="C109" s="80"/>
      <c r="D109" s="80"/>
      <c r="E109" s="80"/>
      <c r="F109" s="80"/>
      <c r="G109" s="80"/>
      <c r="H109" s="80"/>
      <c r="I109" s="80"/>
      <c r="J109" s="80"/>
      <c r="K109" s="80"/>
    </row>
    <row r="110" spans="2:11" x14ac:dyDescent="0.25">
      <c r="B110" s="80"/>
      <c r="C110" s="80"/>
      <c r="D110" s="80"/>
      <c r="E110" s="80"/>
      <c r="F110" s="80"/>
      <c r="G110" s="80"/>
      <c r="H110" s="80"/>
      <c r="I110" s="80"/>
      <c r="J110" s="80"/>
      <c r="K110" s="80"/>
    </row>
    <row r="111" spans="2:11" x14ac:dyDescent="0.25">
      <c r="B111" s="80"/>
      <c r="C111" s="80"/>
      <c r="D111" s="80"/>
      <c r="E111" s="80"/>
      <c r="F111" s="80"/>
      <c r="G111" s="80"/>
      <c r="H111" s="80"/>
      <c r="I111" s="80"/>
      <c r="J111" s="80"/>
      <c r="K111" s="80"/>
    </row>
    <row r="112" spans="2:11" x14ac:dyDescent="0.25">
      <c r="B112" s="80"/>
      <c r="C112" s="80"/>
      <c r="D112" s="80"/>
      <c r="E112" s="80"/>
      <c r="F112" s="80"/>
      <c r="G112" s="80"/>
      <c r="H112" s="80"/>
      <c r="I112" s="80"/>
      <c r="J112" s="80"/>
      <c r="K112" s="80"/>
    </row>
    <row r="113" spans="2:11" x14ac:dyDescent="0.25">
      <c r="B113" s="80"/>
      <c r="C113" s="80"/>
      <c r="D113" s="80"/>
      <c r="E113" s="80"/>
      <c r="F113" s="80"/>
      <c r="G113" s="80"/>
      <c r="H113" s="80"/>
      <c r="I113" s="80"/>
      <c r="J113" s="80"/>
      <c r="K113" s="80"/>
    </row>
    <row r="114" spans="2:11" x14ac:dyDescent="0.25">
      <c r="B114" s="80"/>
      <c r="C114" s="80"/>
      <c r="D114" s="80"/>
      <c r="E114" s="80"/>
      <c r="F114" s="80"/>
      <c r="G114" s="80"/>
      <c r="H114" s="80"/>
      <c r="I114" s="80"/>
      <c r="J114" s="80"/>
      <c r="K114" s="80"/>
    </row>
    <row r="115" spans="2:11" x14ac:dyDescent="0.25">
      <c r="B115" s="80"/>
      <c r="C115" s="80"/>
      <c r="D115" s="80"/>
      <c r="E115" s="80"/>
      <c r="F115" s="80"/>
      <c r="G115" s="80"/>
      <c r="H115" s="80"/>
      <c r="I115" s="80"/>
      <c r="J115" s="80"/>
      <c r="K115" s="80"/>
    </row>
    <row r="116" spans="2:11" x14ac:dyDescent="0.25">
      <c r="B116" s="80"/>
      <c r="C116" s="80"/>
      <c r="D116" s="80"/>
      <c r="E116" s="80"/>
      <c r="F116" s="80"/>
      <c r="G116" s="80"/>
      <c r="H116" s="80"/>
      <c r="I116" s="80"/>
      <c r="J116" s="80"/>
      <c r="K116" s="80"/>
    </row>
    <row r="117" spans="2:11" x14ac:dyDescent="0.25">
      <c r="B117" s="80"/>
      <c r="C117" s="80"/>
      <c r="D117" s="80"/>
      <c r="E117" s="80"/>
      <c r="F117" s="80"/>
      <c r="G117" s="80"/>
      <c r="H117" s="80"/>
      <c r="I117" s="80"/>
      <c r="J117" s="80"/>
      <c r="K117" s="80"/>
    </row>
    <row r="118" spans="2:11" ht="15" customHeight="1" x14ac:dyDescent="0.25">
      <c r="B118" s="80"/>
      <c r="C118" s="80"/>
      <c r="D118" s="80"/>
      <c r="E118" s="80"/>
      <c r="F118" s="80"/>
      <c r="G118" s="80"/>
      <c r="H118" s="80"/>
      <c r="I118" s="80"/>
      <c r="J118" s="80"/>
      <c r="K118" s="80"/>
    </row>
    <row r="119" spans="2:11" x14ac:dyDescent="0.25">
      <c r="B119" s="80"/>
      <c r="C119" s="80"/>
      <c r="D119" s="80"/>
      <c r="E119" s="80"/>
      <c r="F119" s="80"/>
      <c r="G119" s="80"/>
      <c r="H119" s="80"/>
      <c r="I119" s="80"/>
      <c r="J119" s="80"/>
      <c r="K119" s="80"/>
    </row>
  </sheetData>
  <mergeCells count="12">
    <mergeCell ref="E48:J48"/>
    <mergeCell ref="E50:J50"/>
    <mergeCell ref="D3:I3"/>
    <mergeCell ref="D4:I4"/>
    <mergeCell ref="D6:I6"/>
    <mergeCell ref="E15:J15"/>
    <mergeCell ref="E16:J16"/>
    <mergeCell ref="E18:J18"/>
    <mergeCell ref="E31:J31"/>
    <mergeCell ref="E32:J32"/>
    <mergeCell ref="E34:J34"/>
    <mergeCell ref="E47:J47"/>
  </mergeCells>
  <hyperlinks>
    <hyperlink ref="C1" location="TOC!A1" display="Back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sheetPr>
  <dimension ref="A1:U121"/>
  <sheetViews>
    <sheetView showGridLines="0" workbookViewId="0"/>
  </sheetViews>
  <sheetFormatPr defaultColWidth="9.19921875" defaultRowHeight="13.2" x14ac:dyDescent="0.25"/>
  <cols>
    <col min="1" max="1" width="9.19921875" style="80"/>
    <col min="2" max="2" width="9.19921875" style="120"/>
    <col min="3" max="4" width="18.59765625" style="120" customWidth="1"/>
    <col min="5" max="10" width="11.59765625" style="120" customWidth="1"/>
    <col min="11" max="11" width="9.19921875" style="120"/>
    <col min="12" max="16" width="9.19921875" style="80"/>
    <col min="17" max="16384" width="9.19921875" style="120"/>
  </cols>
  <sheetData>
    <row r="1" spans="2:11" ht="13.8" thickBot="1" x14ac:dyDescent="0.3">
      <c r="B1" s="80"/>
      <c r="C1" s="197" t="s">
        <v>241</v>
      </c>
      <c r="D1" s="80"/>
      <c r="E1" s="80"/>
      <c r="F1" s="80"/>
      <c r="G1" s="80"/>
      <c r="H1" s="80"/>
      <c r="I1" s="80"/>
      <c r="J1" s="80"/>
      <c r="K1" s="80"/>
    </row>
    <row r="2" spans="2:11" x14ac:dyDescent="0.25">
      <c r="B2" s="2"/>
      <c r="C2" s="63"/>
      <c r="D2" s="63"/>
      <c r="E2" s="63"/>
      <c r="F2" s="63"/>
      <c r="G2" s="63"/>
      <c r="H2" s="63"/>
      <c r="I2" s="63"/>
      <c r="J2" s="4"/>
      <c r="K2" s="80"/>
    </row>
    <row r="3" spans="2:11" ht="13.8" x14ac:dyDescent="0.25">
      <c r="B3" s="5"/>
      <c r="C3" s="131"/>
      <c r="D3" s="291" t="s">
        <v>436</v>
      </c>
      <c r="E3" s="291"/>
      <c r="F3" s="291"/>
      <c r="G3" s="291"/>
      <c r="H3" s="291"/>
      <c r="I3" s="291"/>
      <c r="J3" s="6"/>
      <c r="K3" s="80"/>
    </row>
    <row r="4" spans="2:11" x14ac:dyDescent="0.25">
      <c r="B4" s="5"/>
      <c r="C4" s="131"/>
      <c r="D4" s="292" t="s">
        <v>175</v>
      </c>
      <c r="E4" s="292"/>
      <c r="F4" s="292"/>
      <c r="G4" s="292"/>
      <c r="H4" s="292"/>
      <c r="I4" s="292"/>
      <c r="J4" s="6"/>
      <c r="K4" s="80"/>
    </row>
    <row r="5" spans="2:11" x14ac:dyDescent="0.25">
      <c r="B5" s="5"/>
      <c r="C5" s="131"/>
      <c r="D5" s="167"/>
      <c r="E5" s="167"/>
      <c r="F5" s="167"/>
      <c r="G5" s="167"/>
      <c r="H5" s="167"/>
      <c r="I5" s="167"/>
      <c r="J5" s="6"/>
      <c r="K5" s="80"/>
    </row>
    <row r="6" spans="2:11" ht="53.55" customHeight="1" x14ac:dyDescent="0.25">
      <c r="B6" s="5"/>
      <c r="C6" s="131"/>
      <c r="D6" s="293" t="s">
        <v>441</v>
      </c>
      <c r="E6" s="293"/>
      <c r="F6" s="293"/>
      <c r="G6" s="293"/>
      <c r="H6" s="293"/>
      <c r="I6" s="293"/>
      <c r="J6" s="6"/>
      <c r="K6" s="80"/>
    </row>
    <row r="7" spans="2:11" x14ac:dyDescent="0.25">
      <c r="B7" s="5"/>
      <c r="C7" s="111"/>
      <c r="D7" s="111"/>
      <c r="E7" s="111"/>
      <c r="F7" s="111"/>
      <c r="G7" s="111"/>
      <c r="H7" s="111"/>
      <c r="I7" s="111"/>
      <c r="J7" s="6"/>
      <c r="K7" s="80"/>
    </row>
    <row r="8" spans="2:11" x14ac:dyDescent="0.25">
      <c r="B8" s="5"/>
      <c r="C8" s="7"/>
      <c r="D8" s="7"/>
      <c r="E8" s="7"/>
      <c r="F8" s="7"/>
      <c r="G8" s="7"/>
      <c r="H8" s="7"/>
      <c r="I8" s="7"/>
      <c r="J8" s="6"/>
      <c r="K8" s="80"/>
    </row>
    <row r="9" spans="2:11" ht="13.8" thickBot="1" x14ac:dyDescent="0.3">
      <c r="B9" s="5"/>
      <c r="C9" s="8" t="s">
        <v>0</v>
      </c>
      <c r="D9" s="8">
        <v>2016</v>
      </c>
      <c r="E9" s="8">
        <v>2017</v>
      </c>
      <c r="F9" s="8">
        <v>2018</v>
      </c>
      <c r="G9" s="8">
        <v>2019</v>
      </c>
      <c r="H9" s="8">
        <v>2020</v>
      </c>
      <c r="I9" s="8">
        <v>2021</v>
      </c>
      <c r="J9" s="6"/>
      <c r="K9" s="80"/>
    </row>
    <row r="10" spans="2:11" ht="13.8" thickBot="1" x14ac:dyDescent="0.3">
      <c r="B10" s="5"/>
      <c r="C10" s="7" t="s">
        <v>66</v>
      </c>
      <c r="D10" s="114">
        <v>133.32696204241736</v>
      </c>
      <c r="E10" s="114">
        <v>134.23795957646786</v>
      </c>
      <c r="F10" s="114">
        <v>135.96962604377779</v>
      </c>
      <c r="G10" s="114">
        <v>137.85178146792131</v>
      </c>
      <c r="H10" s="114">
        <v>140.36397989022686</v>
      </c>
      <c r="I10" s="114">
        <v>142.65655369323406</v>
      </c>
      <c r="J10" s="6"/>
      <c r="K10" s="80"/>
    </row>
    <row r="11" spans="2:11" ht="13.8" thickBot="1" x14ac:dyDescent="0.3">
      <c r="B11" s="5"/>
      <c r="C11" s="7" t="s">
        <v>165</v>
      </c>
      <c r="D11" s="114">
        <v>133.55910874939732</v>
      </c>
      <c r="E11" s="114">
        <v>134.75795860763893</v>
      </c>
      <c r="F11" s="114">
        <v>136.77437587505338</v>
      </c>
      <c r="G11" s="114">
        <v>138.88233757598749</v>
      </c>
      <c r="H11" s="114">
        <v>141.65460011176947</v>
      </c>
      <c r="I11" s="114">
        <v>144.38047322509766</v>
      </c>
      <c r="J11" s="6"/>
      <c r="K11" s="80"/>
    </row>
    <row r="12" spans="2:11" ht="13.8" thickBot="1" x14ac:dyDescent="0.3">
      <c r="B12" s="9"/>
      <c r="C12" s="10"/>
      <c r="D12" s="10"/>
      <c r="E12" s="10"/>
      <c r="F12" s="10"/>
      <c r="G12" s="10"/>
      <c r="H12" s="10"/>
      <c r="I12" s="10"/>
      <c r="J12" s="11"/>
      <c r="K12" s="80"/>
    </row>
    <row r="13" spans="2:11" ht="13.8" thickBot="1" x14ac:dyDescent="0.3">
      <c r="B13" s="80"/>
      <c r="C13" s="80"/>
      <c r="D13" s="80"/>
      <c r="E13" s="80"/>
      <c r="F13" s="80"/>
      <c r="G13" s="80"/>
      <c r="H13" s="80"/>
      <c r="I13" s="80"/>
      <c r="J13" s="80"/>
      <c r="K13" s="80"/>
    </row>
    <row r="14" spans="2:11" x14ac:dyDescent="0.25">
      <c r="B14" s="2"/>
      <c r="C14" s="63"/>
      <c r="D14" s="63"/>
      <c r="E14" s="63"/>
      <c r="F14" s="63"/>
      <c r="G14" s="63"/>
      <c r="H14" s="63"/>
      <c r="I14" s="63"/>
      <c r="J14" s="63"/>
      <c r="K14" s="4"/>
    </row>
    <row r="15" spans="2:11" ht="30.75" customHeight="1" x14ac:dyDescent="0.25">
      <c r="B15" s="5"/>
      <c r="C15" s="131"/>
      <c r="D15" s="161"/>
      <c r="E15" s="304" t="s">
        <v>437</v>
      </c>
      <c r="F15" s="304"/>
      <c r="G15" s="304"/>
      <c r="H15" s="304"/>
      <c r="I15" s="304"/>
      <c r="J15" s="304"/>
      <c r="K15" s="6"/>
    </row>
    <row r="16" spans="2:11" x14ac:dyDescent="0.25">
      <c r="B16" s="5"/>
      <c r="C16" s="131"/>
      <c r="D16" s="162"/>
      <c r="E16" s="292" t="s">
        <v>55</v>
      </c>
      <c r="F16" s="292"/>
      <c r="G16" s="292"/>
      <c r="H16" s="292"/>
      <c r="I16" s="292"/>
      <c r="J16" s="292"/>
      <c r="K16" s="6"/>
    </row>
    <row r="17" spans="2:21" x14ac:dyDescent="0.25">
      <c r="B17" s="5"/>
      <c r="C17" s="131"/>
      <c r="D17" s="167"/>
      <c r="E17" s="167"/>
      <c r="F17" s="167"/>
      <c r="G17" s="167"/>
      <c r="H17" s="167"/>
      <c r="I17" s="167"/>
      <c r="J17" s="7"/>
      <c r="K17" s="6"/>
    </row>
    <row r="18" spans="2:21" ht="26.25" customHeight="1" x14ac:dyDescent="0.25">
      <c r="B18" s="5"/>
      <c r="C18" s="131"/>
      <c r="D18" s="111"/>
      <c r="E18" s="293" t="s">
        <v>446</v>
      </c>
      <c r="F18" s="293"/>
      <c r="G18" s="293"/>
      <c r="H18" s="293"/>
      <c r="I18" s="293"/>
      <c r="J18" s="293"/>
      <c r="K18" s="6"/>
    </row>
    <row r="19" spans="2:21" x14ac:dyDescent="0.25">
      <c r="B19" s="5"/>
      <c r="C19" s="111"/>
      <c r="D19" s="111"/>
      <c r="E19" s="111"/>
      <c r="F19" s="111"/>
      <c r="G19" s="111"/>
      <c r="H19" s="111"/>
      <c r="I19" s="111"/>
      <c r="J19" s="83"/>
      <c r="K19" s="6"/>
    </row>
    <row r="20" spans="2:21" x14ac:dyDescent="0.25">
      <c r="B20" s="5"/>
      <c r="C20" s="65"/>
      <c r="D20" s="7"/>
      <c r="E20" s="7"/>
      <c r="F20" s="7"/>
      <c r="G20" s="7"/>
      <c r="H20" s="7"/>
      <c r="I20" s="7"/>
      <c r="J20" s="7"/>
      <c r="K20" s="6"/>
    </row>
    <row r="21" spans="2:21" ht="14.4" thickBot="1" x14ac:dyDescent="0.3">
      <c r="B21" s="5"/>
      <c r="C21" s="8" t="s">
        <v>11</v>
      </c>
      <c r="D21" s="8" t="s">
        <v>0</v>
      </c>
      <c r="E21" s="8">
        <v>2016</v>
      </c>
      <c r="F21" s="8">
        <v>2017</v>
      </c>
      <c r="G21" s="8">
        <v>2018</v>
      </c>
      <c r="H21" s="8">
        <v>2019</v>
      </c>
      <c r="I21" s="8">
        <v>2020</v>
      </c>
      <c r="J21" s="8">
        <v>2021</v>
      </c>
      <c r="K21" s="6"/>
      <c r="M21" s="200"/>
      <c r="N21" s="200"/>
      <c r="O21" s="200"/>
      <c r="P21" s="200"/>
      <c r="Q21" s="200"/>
      <c r="R21" s="200"/>
      <c r="S21" s="200"/>
      <c r="T21" s="200"/>
      <c r="U21" s="200"/>
    </row>
    <row r="22" spans="2:21" ht="14.4" thickBot="1" x14ac:dyDescent="0.3">
      <c r="B22" s="5"/>
      <c r="C22" s="7" t="s">
        <v>12</v>
      </c>
      <c r="D22" s="7" t="s">
        <v>66</v>
      </c>
      <c r="E22" s="135">
        <v>0.51966877537984202</v>
      </c>
      <c r="F22" s="135">
        <v>0.51991949547293637</v>
      </c>
      <c r="G22" s="135">
        <v>0.52294194197160881</v>
      </c>
      <c r="H22" s="135">
        <v>0.52609137216870416</v>
      </c>
      <c r="I22" s="135">
        <v>0.53157177231635799</v>
      </c>
      <c r="J22" s="135">
        <v>0.53689738112380703</v>
      </c>
      <c r="K22" s="6"/>
      <c r="M22" s="200"/>
      <c r="N22" s="200"/>
      <c r="O22" s="200"/>
      <c r="P22" s="200"/>
      <c r="Q22" s="200"/>
      <c r="R22" s="200"/>
      <c r="S22" s="200"/>
      <c r="T22" s="200"/>
      <c r="U22" s="200"/>
    </row>
    <row r="23" spans="2:21" ht="14.4" thickBot="1" x14ac:dyDescent="0.3">
      <c r="B23" s="5"/>
      <c r="C23" s="7" t="s">
        <v>12</v>
      </c>
      <c r="D23" s="7" t="s">
        <v>165</v>
      </c>
      <c r="E23" s="135">
        <v>0.51966888296009472</v>
      </c>
      <c r="F23" s="135">
        <v>0.51991984738347885</v>
      </c>
      <c r="G23" s="135">
        <v>0.52294130955316398</v>
      </c>
      <c r="H23" s="135">
        <v>0.52609058132952546</v>
      </c>
      <c r="I23" s="135">
        <v>0.53157033582383173</v>
      </c>
      <c r="J23" s="135">
        <v>0.53689661840132852</v>
      </c>
      <c r="K23" s="6"/>
      <c r="M23" s="200"/>
      <c r="N23" s="200"/>
      <c r="O23" s="200"/>
      <c r="P23" s="200"/>
      <c r="Q23" s="200"/>
      <c r="R23" s="200"/>
      <c r="S23" s="200"/>
      <c r="T23" s="200"/>
      <c r="U23" s="200"/>
    </row>
    <row r="24" spans="2:21" ht="14.4" thickBot="1" x14ac:dyDescent="0.3">
      <c r="B24" s="5"/>
      <c r="C24" s="7" t="s">
        <v>13</v>
      </c>
      <c r="D24" s="7" t="s">
        <v>66</v>
      </c>
      <c r="E24" s="135">
        <v>4.2888244726568943E-2</v>
      </c>
      <c r="F24" s="135">
        <v>4.5397087009846362E-2</v>
      </c>
      <c r="G24" s="135">
        <v>4.7951999377105446E-2</v>
      </c>
      <c r="H24" s="135">
        <v>5.0712562346472673E-2</v>
      </c>
      <c r="I24" s="135">
        <v>5.2658488539272477E-2</v>
      </c>
      <c r="J24" s="135">
        <v>5.5391723531271538E-2</v>
      </c>
      <c r="K24" s="6"/>
      <c r="M24" s="200"/>
      <c r="N24" s="200"/>
      <c r="O24" s="200"/>
      <c r="P24" s="200"/>
      <c r="Q24" s="200"/>
      <c r="R24" s="200"/>
      <c r="S24" s="200"/>
      <c r="T24" s="200"/>
      <c r="U24" s="200"/>
    </row>
    <row r="25" spans="2:21" ht="14.4" thickBot="1" x14ac:dyDescent="0.3">
      <c r="B25" s="5"/>
      <c r="C25" s="7" t="s">
        <v>13</v>
      </c>
      <c r="D25" s="7" t="s">
        <v>165</v>
      </c>
      <c r="E25" s="135">
        <v>4.2888244423245216E-2</v>
      </c>
      <c r="F25" s="135">
        <v>4.5397090418229383E-2</v>
      </c>
      <c r="G25" s="135">
        <v>4.7952006876357721E-2</v>
      </c>
      <c r="H25" s="135">
        <v>5.0712574624561448E-2</v>
      </c>
      <c r="I25" s="135">
        <v>5.2658503927625104E-2</v>
      </c>
      <c r="J25" s="135">
        <v>5.539174440012623E-2</v>
      </c>
      <c r="K25" s="6"/>
      <c r="M25" s="200"/>
      <c r="N25" s="200"/>
      <c r="O25" s="200"/>
      <c r="P25" s="200"/>
      <c r="Q25" s="200"/>
      <c r="R25" s="200"/>
      <c r="S25" s="200"/>
      <c r="T25" s="200"/>
      <c r="U25" s="200"/>
    </row>
    <row r="26" spans="2:21" ht="14.4" thickBot="1" x14ac:dyDescent="0.3">
      <c r="B26" s="5"/>
      <c r="C26" s="7" t="s">
        <v>14</v>
      </c>
      <c r="D26" s="7" t="s">
        <v>66</v>
      </c>
      <c r="E26" s="135">
        <v>0.16329863431022623</v>
      </c>
      <c r="F26" s="135">
        <v>0.16255671073507014</v>
      </c>
      <c r="G26" s="135">
        <v>0.16257795826374749</v>
      </c>
      <c r="H26" s="135">
        <v>0.16274682432659304</v>
      </c>
      <c r="I26" s="135">
        <v>0.16405389314837365</v>
      </c>
      <c r="J26" s="135">
        <v>0.16514813849167548</v>
      </c>
      <c r="K26" s="6"/>
      <c r="M26" s="200"/>
      <c r="N26" s="200"/>
      <c r="O26" s="200"/>
      <c r="P26" s="200"/>
      <c r="Q26" s="200"/>
      <c r="R26" s="200"/>
      <c r="S26" s="200"/>
      <c r="T26" s="200"/>
      <c r="U26" s="200"/>
    </row>
    <row r="27" spans="2:21" ht="14.4" thickBot="1" x14ac:dyDescent="0.3">
      <c r="B27" s="5"/>
      <c r="C27" s="7" t="s">
        <v>14</v>
      </c>
      <c r="D27" s="7" t="s">
        <v>165</v>
      </c>
      <c r="E27" s="135">
        <v>0.16329863317322429</v>
      </c>
      <c r="F27" s="135">
        <v>0.16255672312164868</v>
      </c>
      <c r="G27" s="135">
        <v>0.16257798792045819</v>
      </c>
      <c r="H27" s="135">
        <v>0.16274687019822362</v>
      </c>
      <c r="I27" s="135">
        <v>0.1640539510199214</v>
      </c>
      <c r="J27" s="135">
        <v>0.16514821510715766</v>
      </c>
      <c r="K27" s="6"/>
      <c r="M27" s="200"/>
      <c r="N27" s="200"/>
      <c r="O27" s="200"/>
      <c r="P27" s="200"/>
      <c r="Q27" s="200"/>
      <c r="R27" s="200"/>
      <c r="S27" s="200"/>
      <c r="T27" s="200"/>
      <c r="U27" s="200"/>
    </row>
    <row r="28" spans="2:21" ht="13.8" thickBot="1" x14ac:dyDescent="0.3">
      <c r="B28" s="9"/>
      <c r="C28" s="10"/>
      <c r="D28" s="10"/>
      <c r="E28" s="10"/>
      <c r="F28" s="10"/>
      <c r="G28" s="10"/>
      <c r="H28" s="10"/>
      <c r="I28" s="10"/>
      <c r="J28" s="10"/>
      <c r="K28" s="11"/>
    </row>
    <row r="29" spans="2:21" ht="13.8" thickBot="1" x14ac:dyDescent="0.3">
      <c r="B29" s="80"/>
      <c r="C29" s="80"/>
      <c r="D29" s="80"/>
      <c r="E29" s="80"/>
      <c r="F29" s="80"/>
      <c r="G29" s="80"/>
      <c r="H29" s="80"/>
      <c r="I29" s="80"/>
      <c r="J29" s="80"/>
      <c r="K29" s="80"/>
    </row>
    <row r="30" spans="2:21" x14ac:dyDescent="0.25">
      <c r="B30" s="2"/>
      <c r="C30" s="63"/>
      <c r="D30" s="63"/>
      <c r="E30" s="63"/>
      <c r="F30" s="63"/>
      <c r="G30" s="63"/>
      <c r="H30" s="63"/>
      <c r="I30" s="63"/>
      <c r="J30" s="63"/>
      <c r="K30" s="4"/>
    </row>
    <row r="31" spans="2:21" ht="29.25" customHeight="1" x14ac:dyDescent="0.25">
      <c r="B31" s="5"/>
      <c r="C31" s="131"/>
      <c r="D31" s="165"/>
      <c r="E31" s="304" t="s">
        <v>438</v>
      </c>
      <c r="F31" s="304"/>
      <c r="G31" s="304"/>
      <c r="H31" s="304"/>
      <c r="I31" s="304"/>
      <c r="J31" s="304"/>
      <c r="K31" s="6"/>
    </row>
    <row r="32" spans="2:21" x14ac:dyDescent="0.25">
      <c r="B32" s="5"/>
      <c r="C32" s="131"/>
      <c r="D32" s="162"/>
      <c r="E32" s="292" t="s">
        <v>177</v>
      </c>
      <c r="F32" s="292"/>
      <c r="G32" s="292"/>
      <c r="H32" s="292"/>
      <c r="I32" s="292"/>
      <c r="J32" s="292"/>
      <c r="K32" s="6"/>
    </row>
    <row r="33" spans="2:11" x14ac:dyDescent="0.25">
      <c r="B33" s="5"/>
      <c r="C33" s="131"/>
      <c r="D33" s="167"/>
      <c r="E33" s="167"/>
      <c r="F33" s="167"/>
      <c r="G33" s="167"/>
      <c r="H33" s="167"/>
      <c r="I33" s="167"/>
      <c r="J33" s="7"/>
      <c r="K33" s="6"/>
    </row>
    <row r="34" spans="2:11" ht="24.75" customHeight="1" x14ac:dyDescent="0.25">
      <c r="B34" s="5"/>
      <c r="C34" s="131"/>
      <c r="D34" s="111"/>
      <c r="E34" s="293" t="s">
        <v>442</v>
      </c>
      <c r="F34" s="293"/>
      <c r="G34" s="293"/>
      <c r="H34" s="293"/>
      <c r="I34" s="293"/>
      <c r="J34" s="293"/>
      <c r="K34" s="6"/>
    </row>
    <row r="35" spans="2:11" x14ac:dyDescent="0.25">
      <c r="B35" s="5"/>
      <c r="C35" s="111"/>
      <c r="D35" s="111"/>
      <c r="E35" s="111"/>
      <c r="F35" s="111"/>
      <c r="G35" s="111"/>
      <c r="H35" s="111"/>
      <c r="I35" s="111"/>
      <c r="J35" s="83"/>
      <c r="K35" s="6"/>
    </row>
    <row r="36" spans="2:11" x14ac:dyDescent="0.25">
      <c r="B36" s="5"/>
      <c r="C36" s="65"/>
      <c r="D36" s="7"/>
      <c r="E36" s="7"/>
      <c r="F36" s="7"/>
      <c r="G36" s="7"/>
      <c r="H36" s="7"/>
      <c r="I36" s="7"/>
      <c r="J36" s="7"/>
      <c r="K36" s="6"/>
    </row>
    <row r="37" spans="2:11" ht="13.8" thickBot="1" x14ac:dyDescent="0.3">
      <c r="B37" s="5"/>
      <c r="C37" s="8" t="s">
        <v>11</v>
      </c>
      <c r="D37" s="8" t="s">
        <v>0</v>
      </c>
      <c r="E37" s="8">
        <v>2016</v>
      </c>
      <c r="F37" s="8">
        <v>2017</v>
      </c>
      <c r="G37" s="8">
        <v>2018</v>
      </c>
      <c r="H37" s="8">
        <v>2019</v>
      </c>
      <c r="I37" s="8">
        <v>2020</v>
      </c>
      <c r="J37" s="8">
        <v>2021</v>
      </c>
      <c r="K37" s="6"/>
    </row>
    <row r="38" spans="2:11" ht="13.8" thickBot="1" x14ac:dyDescent="0.3">
      <c r="B38" s="5"/>
      <c r="C38" s="7" t="s">
        <v>12</v>
      </c>
      <c r="D38" s="7" t="s">
        <v>66</v>
      </c>
      <c r="E38" s="114">
        <v>2196273.8721211525</v>
      </c>
      <c r="F38" s="114">
        <v>2218215.1602123668</v>
      </c>
      <c r="G38" s="114">
        <v>2253759.6266895263</v>
      </c>
      <c r="H38" s="114">
        <v>2290686.018792842</v>
      </c>
      <c r="I38" s="114">
        <v>2339210.9951391718</v>
      </c>
      <c r="J38" s="114">
        <v>2386281.5592934331</v>
      </c>
      <c r="K38" s="6"/>
    </row>
    <row r="39" spans="2:11" ht="13.8" thickBot="1" x14ac:dyDescent="0.3">
      <c r="B39" s="5"/>
      <c r="C39" s="7" t="s">
        <v>12</v>
      </c>
      <c r="D39" s="7" t="s">
        <v>165</v>
      </c>
      <c r="E39" s="114">
        <v>2196273.8721211525</v>
      </c>
      <c r="F39" s="114">
        <v>2218215.1602123668</v>
      </c>
      <c r="G39" s="114">
        <v>2253759.6266895263</v>
      </c>
      <c r="H39" s="114">
        <v>2290686.018792842</v>
      </c>
      <c r="I39" s="114">
        <v>2339210.9951391718</v>
      </c>
      <c r="J39" s="114">
        <v>2386281.5592934331</v>
      </c>
      <c r="K39" s="6"/>
    </row>
    <row r="40" spans="2:11" ht="13.8" thickBot="1" x14ac:dyDescent="0.3">
      <c r="B40" s="5"/>
      <c r="C40" s="7" t="s">
        <v>13</v>
      </c>
      <c r="D40" s="7" t="s">
        <v>66</v>
      </c>
      <c r="E40" s="114">
        <v>49280.890015869074</v>
      </c>
      <c r="F40" s="114">
        <v>53124.713627089768</v>
      </c>
      <c r="G40" s="114">
        <v>57149.272443727801</v>
      </c>
      <c r="H40" s="114">
        <v>61649.555540577152</v>
      </c>
      <c r="I40" s="114">
        <v>64977.35316574289</v>
      </c>
      <c r="J40" s="114">
        <v>69751.052405980343</v>
      </c>
      <c r="K40" s="6"/>
    </row>
    <row r="41" spans="2:11" ht="13.8" thickBot="1" x14ac:dyDescent="0.3">
      <c r="B41" s="5"/>
      <c r="C41" s="7" t="s">
        <v>13</v>
      </c>
      <c r="D41" s="7" t="s">
        <v>165</v>
      </c>
      <c r="E41" s="114">
        <v>49280.890015869074</v>
      </c>
      <c r="F41" s="114">
        <v>53124.713627089768</v>
      </c>
      <c r="G41" s="114">
        <v>57149.272443727801</v>
      </c>
      <c r="H41" s="114">
        <v>61649.555540577152</v>
      </c>
      <c r="I41" s="114">
        <v>64977.35316574289</v>
      </c>
      <c r="J41" s="114">
        <v>69751.052405980343</v>
      </c>
      <c r="K41" s="6"/>
    </row>
    <row r="42" spans="2:11" ht="13.8" thickBot="1" x14ac:dyDescent="0.3">
      <c r="B42" s="5"/>
      <c r="C42" s="7" t="s">
        <v>14</v>
      </c>
      <c r="D42" s="7" t="s">
        <v>66</v>
      </c>
      <c r="E42" s="114">
        <v>85245.66055606259</v>
      </c>
      <c r="F42" s="114">
        <v>84419.594490547199</v>
      </c>
      <c r="G42" s="114">
        <v>84122.052762214735</v>
      </c>
      <c r="H42" s="114">
        <v>83854.352936396055</v>
      </c>
      <c r="I42" s="114">
        <v>84109.198636368266</v>
      </c>
      <c r="J42" s="114">
        <v>84372.554913336178</v>
      </c>
      <c r="K42" s="6"/>
    </row>
    <row r="43" spans="2:11" ht="13.8" thickBot="1" x14ac:dyDescent="0.3">
      <c r="B43" s="5"/>
      <c r="C43" s="7" t="s">
        <v>14</v>
      </c>
      <c r="D43" s="7" t="s">
        <v>165</v>
      </c>
      <c r="E43" s="114">
        <v>85245.66055606259</v>
      </c>
      <c r="F43" s="114">
        <v>84419.594490547199</v>
      </c>
      <c r="G43" s="114">
        <v>84122.052762214735</v>
      </c>
      <c r="H43" s="114">
        <v>83854.352936396055</v>
      </c>
      <c r="I43" s="114">
        <v>84109.198636368266</v>
      </c>
      <c r="J43" s="114">
        <v>84372.554913336178</v>
      </c>
      <c r="K43" s="6"/>
    </row>
    <row r="44" spans="2:11" ht="13.8" thickBot="1" x14ac:dyDescent="0.3">
      <c r="B44" s="9"/>
      <c r="C44" s="10"/>
      <c r="D44" s="10"/>
      <c r="E44" s="10"/>
      <c r="F44" s="10"/>
      <c r="G44" s="10"/>
      <c r="H44" s="10"/>
      <c r="I44" s="10"/>
      <c r="J44" s="10"/>
      <c r="K44" s="11"/>
    </row>
    <row r="45" spans="2:11" ht="13.8" thickBot="1" x14ac:dyDescent="0.3">
      <c r="B45" s="80"/>
      <c r="C45" s="80"/>
      <c r="D45" s="80"/>
      <c r="E45" s="80"/>
      <c r="F45" s="80"/>
      <c r="G45" s="80"/>
      <c r="H45" s="80"/>
      <c r="I45" s="80"/>
      <c r="J45" s="80"/>
      <c r="K45" s="80"/>
    </row>
    <row r="46" spans="2:11" x14ac:dyDescent="0.25">
      <c r="B46" s="2"/>
      <c r="C46" s="63"/>
      <c r="D46" s="63"/>
      <c r="E46" s="63"/>
      <c r="F46" s="63"/>
      <c r="G46" s="63"/>
      <c r="H46" s="63"/>
      <c r="I46" s="63"/>
      <c r="J46" s="63"/>
      <c r="K46" s="4"/>
    </row>
    <row r="47" spans="2:11" ht="13.8" x14ac:dyDescent="0.25">
      <c r="B47" s="5"/>
      <c r="C47" s="131"/>
      <c r="D47" s="171"/>
      <c r="E47" s="299" t="s">
        <v>439</v>
      </c>
      <c r="F47" s="299"/>
      <c r="G47" s="299"/>
      <c r="H47" s="299"/>
      <c r="I47" s="299"/>
      <c r="J47" s="299"/>
      <c r="K47" s="6"/>
    </row>
    <row r="48" spans="2:11" x14ac:dyDescent="0.25">
      <c r="B48" s="5"/>
      <c r="C48" s="131"/>
      <c r="D48" s="172"/>
      <c r="E48" s="300" t="s">
        <v>181</v>
      </c>
      <c r="F48" s="300"/>
      <c r="G48" s="300"/>
      <c r="H48" s="300"/>
      <c r="I48" s="300"/>
      <c r="J48" s="300"/>
      <c r="K48" s="6"/>
    </row>
    <row r="49" spans="2:11" x14ac:dyDescent="0.25">
      <c r="B49" s="5"/>
      <c r="C49" s="131"/>
      <c r="D49" s="168"/>
      <c r="E49" s="168"/>
      <c r="F49" s="168"/>
      <c r="G49" s="168"/>
      <c r="H49" s="168"/>
      <c r="I49" s="168"/>
      <c r="J49" s="143"/>
      <c r="K49" s="6"/>
    </row>
    <row r="50" spans="2:11" ht="27.75" customHeight="1" x14ac:dyDescent="0.25">
      <c r="B50" s="5"/>
      <c r="C50" s="131"/>
      <c r="D50" s="170"/>
      <c r="E50" s="301" t="s">
        <v>443</v>
      </c>
      <c r="F50" s="301"/>
      <c r="G50" s="301"/>
      <c r="H50" s="301"/>
      <c r="I50" s="301"/>
      <c r="J50" s="301"/>
      <c r="K50" s="6"/>
    </row>
    <row r="51" spans="2:11" x14ac:dyDescent="0.25">
      <c r="B51" s="5"/>
      <c r="C51" s="170"/>
      <c r="D51" s="170"/>
      <c r="E51" s="170"/>
      <c r="F51" s="170"/>
      <c r="G51" s="170"/>
      <c r="H51" s="170"/>
      <c r="I51" s="170"/>
      <c r="J51" s="144"/>
      <c r="K51" s="6"/>
    </row>
    <row r="52" spans="2:11" x14ac:dyDescent="0.25">
      <c r="B52" s="5"/>
      <c r="C52" s="145"/>
      <c r="D52" s="143"/>
      <c r="E52" s="143"/>
      <c r="F52" s="143"/>
      <c r="G52" s="143"/>
      <c r="H52" s="143"/>
      <c r="I52" s="143"/>
      <c r="J52" s="143"/>
      <c r="K52" s="6"/>
    </row>
    <row r="53" spans="2:11" ht="13.8" thickBot="1" x14ac:dyDescent="0.3">
      <c r="B53" s="5"/>
      <c r="C53" s="142" t="s">
        <v>11</v>
      </c>
      <c r="D53" s="142" t="s">
        <v>56</v>
      </c>
      <c r="E53" s="142">
        <v>2016</v>
      </c>
      <c r="F53" s="142">
        <v>2017</v>
      </c>
      <c r="G53" s="142">
        <v>2018</v>
      </c>
      <c r="H53" s="142">
        <v>2019</v>
      </c>
      <c r="I53" s="142">
        <v>2020</v>
      </c>
      <c r="J53" s="142">
        <v>2021</v>
      </c>
      <c r="K53" s="6"/>
    </row>
    <row r="54" spans="2:11" ht="13.8" thickBot="1" x14ac:dyDescent="0.3">
      <c r="B54" s="5"/>
      <c r="C54" s="143" t="s">
        <v>12</v>
      </c>
      <c r="D54" s="143">
        <v>1</v>
      </c>
      <c r="E54" s="114">
        <v>471.98219543131762</v>
      </c>
      <c r="F54" s="114">
        <v>470.71271922834433</v>
      </c>
      <c r="G54" s="114">
        <v>469.49794498113869</v>
      </c>
      <c r="H54" s="114">
        <v>468.51970547214557</v>
      </c>
      <c r="I54" s="114">
        <v>467.48756692964247</v>
      </c>
      <c r="J54" s="114">
        <v>465.93663733228146</v>
      </c>
      <c r="K54" s="6"/>
    </row>
    <row r="55" spans="2:11" ht="13.8" thickBot="1" x14ac:dyDescent="0.3">
      <c r="B55" s="5"/>
      <c r="C55" s="143" t="s">
        <v>12</v>
      </c>
      <c r="D55" s="143">
        <v>2</v>
      </c>
      <c r="E55" s="114">
        <v>469.53073954255842</v>
      </c>
      <c r="F55" s="114">
        <v>468.48269496388326</v>
      </c>
      <c r="G55" s="114">
        <v>467.47595658463842</v>
      </c>
      <c r="H55" s="114">
        <v>466.69477694688095</v>
      </c>
      <c r="I55" s="114">
        <v>465.84209782673105</v>
      </c>
      <c r="J55" s="114">
        <v>464.45458484991087</v>
      </c>
      <c r="K55" s="6"/>
    </row>
    <row r="56" spans="2:11" ht="13.8" thickBot="1" x14ac:dyDescent="0.3">
      <c r="B56" s="5"/>
      <c r="C56" s="143" t="s">
        <v>12</v>
      </c>
      <c r="D56" s="143">
        <v>3</v>
      </c>
      <c r="E56" s="114">
        <v>498.49535234121237</v>
      </c>
      <c r="F56" s="114">
        <v>497.59859132837852</v>
      </c>
      <c r="G56" s="114">
        <v>496.72560784861753</v>
      </c>
      <c r="H56" s="114">
        <v>496.06433197139023</v>
      </c>
      <c r="I56" s="114">
        <v>495.27350968763091</v>
      </c>
      <c r="J56" s="114">
        <v>493.86838545550944</v>
      </c>
      <c r="K56" s="6"/>
    </row>
    <row r="57" spans="2:11" ht="13.8" thickBot="1" x14ac:dyDescent="0.3">
      <c r="B57" s="5"/>
      <c r="C57" s="143" t="s">
        <v>13</v>
      </c>
      <c r="D57" s="143">
        <v>1</v>
      </c>
      <c r="E57" s="114">
        <v>207.00314996826935</v>
      </c>
      <c r="F57" s="114">
        <v>203.89608913945477</v>
      </c>
      <c r="G57" s="114">
        <v>201.27277064573346</v>
      </c>
      <c r="H57" s="114">
        <v>198.95769937413951</v>
      </c>
      <c r="I57" s="114">
        <v>197.39579040870319</v>
      </c>
      <c r="J57" s="114">
        <v>195.36519011607527</v>
      </c>
      <c r="K57" s="6"/>
    </row>
    <row r="58" spans="2:11" ht="13.8" thickBot="1" x14ac:dyDescent="0.3">
      <c r="B58" s="5"/>
      <c r="C58" s="143" t="s">
        <v>13</v>
      </c>
      <c r="D58" s="143">
        <v>2</v>
      </c>
      <c r="E58" s="114">
        <v>310.46874214054594</v>
      </c>
      <c r="F58" s="114">
        <v>306.43777898842814</v>
      </c>
      <c r="G58" s="114">
        <v>303.03022778541578</v>
      </c>
      <c r="H58" s="114">
        <v>300.03908764988194</v>
      </c>
      <c r="I58" s="114">
        <v>298.01063192193817</v>
      </c>
      <c r="J58" s="114">
        <v>295.32778531880268</v>
      </c>
      <c r="K58" s="6"/>
    </row>
    <row r="59" spans="2:11" ht="13.8" thickBot="1" x14ac:dyDescent="0.3">
      <c r="B59" s="5"/>
      <c r="C59" s="143" t="s">
        <v>13</v>
      </c>
      <c r="D59" s="143">
        <v>3</v>
      </c>
      <c r="E59" s="114">
        <v>384.28306947159524</v>
      </c>
      <c r="F59" s="114">
        <v>379.50070586789002</v>
      </c>
      <c r="G59" s="114">
        <v>375.45633176693644</v>
      </c>
      <c r="H59" s="114">
        <v>371.91196343426122</v>
      </c>
      <c r="I59" s="114">
        <v>369.50425675600707</v>
      </c>
      <c r="J59" s="114">
        <v>366.3024741736595</v>
      </c>
      <c r="K59" s="6"/>
    </row>
    <row r="60" spans="2:11" ht="13.8" thickBot="1" x14ac:dyDescent="0.3">
      <c r="B60" s="5"/>
      <c r="C60" s="143" t="s">
        <v>14</v>
      </c>
      <c r="D60" s="143">
        <v>1</v>
      </c>
      <c r="E60" s="114">
        <v>274.68909239514272</v>
      </c>
      <c r="F60" s="114">
        <v>273.87095527135665</v>
      </c>
      <c r="G60" s="114">
        <v>273.04469252012905</v>
      </c>
      <c r="H60" s="114">
        <v>272.35096379476954</v>
      </c>
      <c r="I60" s="114">
        <v>271.6249942047433</v>
      </c>
      <c r="J60" s="114">
        <v>270.58524133985424</v>
      </c>
      <c r="K60" s="6"/>
    </row>
    <row r="61" spans="2:11" ht="13.8" thickBot="1" x14ac:dyDescent="0.3">
      <c r="B61" s="5"/>
      <c r="C61" s="143" t="s">
        <v>14</v>
      </c>
      <c r="D61" s="143">
        <v>2</v>
      </c>
      <c r="E61" s="114">
        <v>514.49460150960397</v>
      </c>
      <c r="F61" s="114">
        <v>513.07212647856204</v>
      </c>
      <c r="G61" s="114">
        <v>511.63545551598338</v>
      </c>
      <c r="H61" s="114">
        <v>510.44278402656522</v>
      </c>
      <c r="I61" s="114">
        <v>509.18589117304998</v>
      </c>
      <c r="J61" s="114">
        <v>507.34058545265509</v>
      </c>
      <c r="K61" s="6"/>
    </row>
    <row r="62" spans="2:11" ht="13.8" thickBot="1" x14ac:dyDescent="0.3">
      <c r="B62" s="5"/>
      <c r="C62" s="143" t="s">
        <v>14</v>
      </c>
      <c r="D62" s="143">
        <v>3</v>
      </c>
      <c r="E62" s="114">
        <v>554.96204078518463</v>
      </c>
      <c r="F62" s="114">
        <v>553.53870783740115</v>
      </c>
      <c r="G62" s="114">
        <v>552.10232282198331</v>
      </c>
      <c r="H62" s="114">
        <v>550.93053486155759</v>
      </c>
      <c r="I62" s="114">
        <v>549.6892504989936</v>
      </c>
      <c r="J62" s="114">
        <v>547.81252004785517</v>
      </c>
      <c r="K62" s="6"/>
    </row>
    <row r="63" spans="2:11" x14ac:dyDescent="0.25">
      <c r="B63" s="5"/>
      <c r="C63" s="145"/>
      <c r="D63" s="145"/>
      <c r="E63" s="145"/>
      <c r="F63" s="145"/>
      <c r="G63" s="145"/>
      <c r="H63" s="145"/>
      <c r="I63" s="145"/>
      <c r="J63" s="145"/>
      <c r="K63" s="6"/>
    </row>
    <row r="64" spans="2:11" x14ac:dyDescent="0.25">
      <c r="B64" s="5"/>
      <c r="C64" s="253" t="s">
        <v>440</v>
      </c>
      <c r="D64" s="145"/>
      <c r="E64" s="145"/>
      <c r="F64" s="145"/>
      <c r="G64" s="145"/>
      <c r="H64" s="145"/>
      <c r="I64" s="145"/>
      <c r="J64" s="145"/>
      <c r="K64" s="6"/>
    </row>
    <row r="65" spans="2:11" ht="13.8" thickBot="1" x14ac:dyDescent="0.3">
      <c r="B65" s="146"/>
      <c r="C65" s="173"/>
      <c r="D65" s="147"/>
      <c r="E65" s="147"/>
      <c r="F65" s="147"/>
      <c r="G65" s="147"/>
      <c r="H65" s="147"/>
      <c r="I65" s="147"/>
      <c r="J65" s="147"/>
      <c r="K65" s="148"/>
    </row>
    <row r="66" spans="2:11" x14ac:dyDescent="0.25">
      <c r="B66" s="80"/>
      <c r="C66" s="80"/>
      <c r="D66" s="80"/>
      <c r="E66" s="80"/>
      <c r="F66" s="80"/>
      <c r="G66" s="80"/>
      <c r="H66" s="80"/>
      <c r="I66" s="80"/>
      <c r="J66" s="80"/>
      <c r="K66" s="80"/>
    </row>
    <row r="67" spans="2:11" x14ac:dyDescent="0.25">
      <c r="B67" s="80"/>
      <c r="C67" s="80"/>
      <c r="D67" s="80"/>
      <c r="E67" s="80"/>
      <c r="F67" s="80"/>
      <c r="G67" s="80"/>
      <c r="H67" s="80"/>
      <c r="I67" s="80"/>
      <c r="J67" s="80"/>
      <c r="K67" s="80"/>
    </row>
    <row r="68" spans="2:11" x14ac:dyDescent="0.25">
      <c r="B68" s="80"/>
      <c r="C68" s="80"/>
      <c r="D68" s="80"/>
      <c r="E68" s="80"/>
      <c r="F68" s="80"/>
      <c r="G68" s="80"/>
      <c r="H68" s="80"/>
      <c r="I68" s="80"/>
      <c r="J68" s="80"/>
      <c r="K68" s="80"/>
    </row>
    <row r="69" spans="2:11" ht="15" customHeight="1" x14ac:dyDescent="0.25">
      <c r="B69" s="80"/>
      <c r="C69" s="80"/>
      <c r="D69" s="80"/>
      <c r="E69" s="80"/>
      <c r="F69" s="80"/>
      <c r="G69" s="80"/>
      <c r="H69" s="80"/>
      <c r="I69" s="80"/>
      <c r="J69" s="80"/>
      <c r="K69" s="80"/>
    </row>
    <row r="70" spans="2:11" x14ac:dyDescent="0.25">
      <c r="B70" s="80"/>
      <c r="C70" s="80"/>
      <c r="D70" s="80"/>
      <c r="E70" s="80"/>
      <c r="F70" s="80"/>
      <c r="G70" s="80"/>
      <c r="H70" s="80"/>
      <c r="I70" s="80"/>
      <c r="J70" s="80"/>
      <c r="K70" s="80"/>
    </row>
    <row r="71" spans="2:11" x14ac:dyDescent="0.25">
      <c r="B71" s="80"/>
      <c r="C71" s="80"/>
      <c r="D71" s="80"/>
      <c r="E71" s="80"/>
      <c r="F71" s="80"/>
      <c r="G71" s="80"/>
      <c r="H71" s="80"/>
      <c r="I71" s="80"/>
      <c r="J71" s="80"/>
      <c r="K71" s="80"/>
    </row>
    <row r="72" spans="2:11" x14ac:dyDescent="0.25">
      <c r="B72" s="80"/>
      <c r="C72" s="80"/>
      <c r="D72" s="80"/>
      <c r="E72" s="80"/>
      <c r="F72" s="80"/>
      <c r="G72" s="80"/>
      <c r="H72" s="80"/>
      <c r="I72" s="80"/>
      <c r="J72" s="80"/>
      <c r="K72" s="80"/>
    </row>
    <row r="73" spans="2:11" x14ac:dyDescent="0.25">
      <c r="B73" s="80"/>
      <c r="C73" s="80"/>
      <c r="D73" s="80"/>
      <c r="E73" s="80"/>
      <c r="F73" s="80"/>
      <c r="G73" s="80"/>
      <c r="H73" s="80"/>
      <c r="I73" s="80"/>
      <c r="J73" s="80"/>
      <c r="K73" s="80"/>
    </row>
    <row r="74" spans="2:11" x14ac:dyDescent="0.25">
      <c r="B74" s="80"/>
      <c r="C74" s="80"/>
      <c r="D74" s="80"/>
      <c r="E74" s="80"/>
      <c r="F74" s="80"/>
      <c r="G74" s="80"/>
      <c r="H74" s="80"/>
      <c r="I74" s="80"/>
      <c r="J74" s="80"/>
      <c r="K74" s="80"/>
    </row>
    <row r="75" spans="2:11" x14ac:dyDescent="0.25">
      <c r="B75" s="80"/>
      <c r="C75" s="80"/>
      <c r="D75" s="80"/>
      <c r="E75" s="80"/>
      <c r="F75" s="80"/>
      <c r="G75" s="80"/>
      <c r="H75" s="80"/>
      <c r="I75" s="80"/>
      <c r="J75" s="80"/>
      <c r="K75" s="80"/>
    </row>
    <row r="76" spans="2:11" x14ac:dyDescent="0.25">
      <c r="B76" s="80"/>
      <c r="C76" s="80"/>
      <c r="D76" s="80"/>
      <c r="E76" s="80"/>
      <c r="F76" s="80"/>
      <c r="G76" s="80"/>
      <c r="H76" s="80"/>
      <c r="I76" s="80"/>
      <c r="J76" s="80"/>
      <c r="K76" s="80"/>
    </row>
    <row r="77" spans="2:11" x14ac:dyDescent="0.25">
      <c r="B77" s="80"/>
      <c r="C77" s="80"/>
      <c r="D77" s="80"/>
      <c r="E77" s="80"/>
      <c r="F77" s="80"/>
      <c r="G77" s="80"/>
      <c r="H77" s="80"/>
      <c r="I77" s="80"/>
      <c r="J77" s="80"/>
      <c r="K77" s="80"/>
    </row>
    <row r="78" spans="2:11" x14ac:dyDescent="0.25">
      <c r="B78" s="80"/>
      <c r="C78" s="80"/>
      <c r="D78" s="80"/>
      <c r="E78" s="80"/>
      <c r="F78" s="80"/>
      <c r="G78" s="80"/>
      <c r="H78" s="80"/>
      <c r="I78" s="80"/>
      <c r="J78" s="80"/>
      <c r="K78" s="80"/>
    </row>
    <row r="79" spans="2:11" x14ac:dyDescent="0.25">
      <c r="B79" s="80"/>
      <c r="C79" s="80"/>
      <c r="D79" s="80"/>
      <c r="E79" s="80"/>
      <c r="F79" s="80"/>
      <c r="G79" s="80"/>
      <c r="H79" s="80"/>
      <c r="I79" s="80"/>
      <c r="J79" s="80"/>
      <c r="K79" s="80"/>
    </row>
    <row r="80" spans="2:11" x14ac:dyDescent="0.25">
      <c r="B80" s="80"/>
      <c r="C80" s="80"/>
      <c r="D80" s="80"/>
      <c r="E80" s="80"/>
      <c r="F80" s="80"/>
      <c r="G80" s="80"/>
      <c r="H80" s="80"/>
      <c r="I80" s="80"/>
      <c r="J80" s="80"/>
      <c r="K80" s="80"/>
    </row>
    <row r="81" spans="2:11" x14ac:dyDescent="0.25">
      <c r="B81" s="80"/>
      <c r="C81" s="80"/>
      <c r="D81" s="80"/>
      <c r="E81" s="80"/>
      <c r="F81" s="80"/>
      <c r="G81" s="80"/>
      <c r="H81" s="80"/>
      <c r="I81" s="80"/>
      <c r="J81" s="80"/>
      <c r="K81" s="80"/>
    </row>
    <row r="82" spans="2:11" x14ac:dyDescent="0.25">
      <c r="B82" s="80"/>
      <c r="C82" s="80"/>
      <c r="D82" s="80"/>
      <c r="E82" s="80"/>
      <c r="F82" s="80"/>
      <c r="G82" s="80"/>
      <c r="H82" s="80"/>
      <c r="I82" s="80"/>
      <c r="J82" s="80"/>
      <c r="K82" s="80"/>
    </row>
    <row r="83" spans="2:11" x14ac:dyDescent="0.25">
      <c r="B83" s="80"/>
      <c r="C83" s="80"/>
      <c r="D83" s="80"/>
      <c r="E83" s="80"/>
      <c r="F83" s="80"/>
      <c r="G83" s="80"/>
      <c r="H83" s="80"/>
      <c r="I83" s="80"/>
      <c r="J83" s="80"/>
      <c r="K83" s="80"/>
    </row>
    <row r="84" spans="2:11" x14ac:dyDescent="0.25">
      <c r="B84" s="80"/>
      <c r="C84" s="80"/>
      <c r="D84" s="80"/>
      <c r="E84" s="80"/>
      <c r="F84" s="80"/>
      <c r="G84" s="80"/>
      <c r="H84" s="80"/>
      <c r="I84" s="80"/>
      <c r="J84" s="80"/>
      <c r="K84" s="80"/>
    </row>
    <row r="85" spans="2:11" x14ac:dyDescent="0.25">
      <c r="B85" s="80"/>
      <c r="C85" s="80"/>
      <c r="D85" s="80"/>
      <c r="E85" s="80"/>
      <c r="F85" s="80"/>
      <c r="G85" s="80"/>
      <c r="H85" s="80"/>
      <c r="I85" s="80"/>
      <c r="J85" s="80"/>
      <c r="K85" s="80"/>
    </row>
    <row r="86" spans="2:11" x14ac:dyDescent="0.25">
      <c r="B86" s="80"/>
      <c r="C86" s="80"/>
      <c r="D86" s="80"/>
      <c r="E86" s="80"/>
      <c r="F86" s="80"/>
      <c r="G86" s="80"/>
      <c r="H86" s="80"/>
      <c r="I86" s="80"/>
      <c r="J86" s="80"/>
      <c r="K86" s="80"/>
    </row>
    <row r="87" spans="2:11" x14ac:dyDescent="0.25">
      <c r="B87" s="80"/>
      <c r="C87" s="80"/>
      <c r="D87" s="80"/>
      <c r="E87" s="80"/>
      <c r="F87" s="80"/>
      <c r="G87" s="80"/>
      <c r="H87" s="80"/>
      <c r="I87" s="80"/>
      <c r="J87" s="80"/>
      <c r="K87" s="80"/>
    </row>
    <row r="88" spans="2:11" ht="15" customHeight="1" x14ac:dyDescent="0.25">
      <c r="B88" s="80"/>
      <c r="C88" s="80"/>
      <c r="D88" s="80"/>
      <c r="E88" s="80"/>
      <c r="F88" s="80"/>
      <c r="G88" s="80"/>
      <c r="H88" s="80"/>
      <c r="I88" s="80"/>
      <c r="J88" s="80"/>
      <c r="K88" s="80"/>
    </row>
    <row r="89" spans="2:11" x14ac:dyDescent="0.25">
      <c r="B89" s="80"/>
      <c r="C89" s="80"/>
      <c r="D89" s="80"/>
      <c r="E89" s="80"/>
      <c r="F89" s="80"/>
      <c r="G89" s="80"/>
      <c r="H89" s="80"/>
      <c r="I89" s="80"/>
      <c r="J89" s="80"/>
      <c r="K89" s="80"/>
    </row>
    <row r="90" spans="2:11" x14ac:dyDescent="0.25">
      <c r="B90" s="80"/>
      <c r="C90" s="80"/>
      <c r="D90" s="80"/>
      <c r="E90" s="80"/>
      <c r="F90" s="80"/>
      <c r="G90" s="80"/>
      <c r="H90" s="80"/>
      <c r="I90" s="80"/>
      <c r="J90" s="80"/>
      <c r="K90" s="80"/>
    </row>
    <row r="91" spans="2:11" x14ac:dyDescent="0.25">
      <c r="B91" s="80"/>
      <c r="C91" s="80"/>
      <c r="D91" s="80"/>
      <c r="E91" s="80"/>
      <c r="F91" s="80"/>
      <c r="G91" s="80"/>
      <c r="H91" s="80"/>
      <c r="I91" s="80"/>
      <c r="J91" s="80"/>
      <c r="K91" s="80"/>
    </row>
    <row r="92" spans="2:11" x14ac:dyDescent="0.25">
      <c r="B92" s="80"/>
      <c r="C92" s="80"/>
      <c r="D92" s="80"/>
      <c r="E92" s="80"/>
      <c r="F92" s="80"/>
      <c r="G92" s="80"/>
      <c r="H92" s="80"/>
      <c r="I92" s="80"/>
      <c r="J92" s="80"/>
      <c r="K92" s="80"/>
    </row>
    <row r="93" spans="2:11" x14ac:dyDescent="0.25">
      <c r="B93" s="80"/>
      <c r="C93" s="80"/>
      <c r="D93" s="80"/>
      <c r="E93" s="80"/>
      <c r="F93" s="80"/>
      <c r="G93" s="80"/>
      <c r="H93" s="80"/>
      <c r="I93" s="80"/>
      <c r="J93" s="80"/>
      <c r="K93" s="80"/>
    </row>
    <row r="94" spans="2:11" x14ac:dyDescent="0.25">
      <c r="B94" s="80"/>
      <c r="C94" s="80"/>
      <c r="D94" s="80"/>
      <c r="E94" s="80"/>
      <c r="F94" s="80"/>
      <c r="G94" s="80"/>
      <c r="H94" s="80"/>
      <c r="I94" s="80"/>
      <c r="J94" s="80"/>
      <c r="K94" s="80"/>
    </row>
    <row r="95" spans="2:11" x14ac:dyDescent="0.25">
      <c r="B95" s="80"/>
      <c r="C95" s="80"/>
      <c r="D95" s="80"/>
      <c r="E95" s="80"/>
      <c r="F95" s="80"/>
      <c r="G95" s="80"/>
      <c r="H95" s="80"/>
      <c r="I95" s="80"/>
      <c r="J95" s="80"/>
      <c r="K95" s="80"/>
    </row>
    <row r="96" spans="2:11" x14ac:dyDescent="0.25">
      <c r="B96" s="80"/>
      <c r="C96" s="80"/>
      <c r="D96" s="80"/>
      <c r="E96" s="80"/>
      <c r="F96" s="80"/>
      <c r="G96" s="80"/>
      <c r="H96" s="80"/>
      <c r="I96" s="80"/>
      <c r="J96" s="80"/>
      <c r="K96" s="80"/>
    </row>
    <row r="97" spans="2:11" x14ac:dyDescent="0.25">
      <c r="B97" s="80"/>
      <c r="C97" s="80"/>
      <c r="D97" s="80"/>
      <c r="E97" s="80"/>
      <c r="F97" s="80"/>
      <c r="G97" s="80"/>
      <c r="H97" s="80"/>
      <c r="I97" s="80"/>
      <c r="J97" s="80"/>
      <c r="K97" s="80"/>
    </row>
    <row r="98" spans="2:11" x14ac:dyDescent="0.25">
      <c r="B98" s="80"/>
      <c r="C98" s="80"/>
      <c r="D98" s="80"/>
      <c r="E98" s="80"/>
      <c r="F98" s="80"/>
      <c r="G98" s="80"/>
      <c r="H98" s="80"/>
      <c r="I98" s="80"/>
      <c r="J98" s="80"/>
      <c r="K98" s="80"/>
    </row>
    <row r="99" spans="2:11" x14ac:dyDescent="0.25">
      <c r="B99" s="80"/>
      <c r="C99" s="80"/>
      <c r="D99" s="80"/>
      <c r="E99" s="80"/>
      <c r="F99" s="80"/>
      <c r="G99" s="80"/>
      <c r="H99" s="80"/>
      <c r="I99" s="80"/>
      <c r="J99" s="80"/>
      <c r="K99" s="80"/>
    </row>
    <row r="100" spans="2:11" x14ac:dyDescent="0.25">
      <c r="B100" s="80"/>
      <c r="C100" s="80"/>
      <c r="D100" s="80"/>
      <c r="E100" s="80"/>
      <c r="F100" s="80"/>
      <c r="G100" s="80"/>
      <c r="H100" s="80"/>
      <c r="I100" s="80"/>
      <c r="J100" s="80"/>
      <c r="K100" s="80"/>
    </row>
    <row r="101" spans="2:11" x14ac:dyDescent="0.25">
      <c r="B101" s="80"/>
      <c r="C101" s="80"/>
      <c r="D101" s="80"/>
      <c r="E101" s="80"/>
      <c r="F101" s="80"/>
      <c r="G101" s="80"/>
      <c r="H101" s="80"/>
      <c r="I101" s="80"/>
      <c r="J101" s="80"/>
      <c r="K101" s="80"/>
    </row>
    <row r="102" spans="2:11" x14ac:dyDescent="0.25">
      <c r="B102" s="80"/>
      <c r="C102" s="80"/>
      <c r="D102" s="80"/>
      <c r="E102" s="80"/>
      <c r="F102" s="80"/>
      <c r="G102" s="80"/>
      <c r="H102" s="80"/>
      <c r="I102" s="80"/>
      <c r="J102" s="80"/>
      <c r="K102" s="80"/>
    </row>
    <row r="103" spans="2:11" x14ac:dyDescent="0.25">
      <c r="B103" s="80"/>
      <c r="C103" s="80"/>
      <c r="D103" s="80"/>
      <c r="E103" s="80"/>
      <c r="F103" s="80"/>
      <c r="G103" s="80"/>
      <c r="H103" s="80"/>
      <c r="I103" s="80"/>
      <c r="J103" s="80"/>
      <c r="K103" s="80"/>
    </row>
    <row r="104" spans="2:11" ht="15" customHeight="1" x14ac:dyDescent="0.25">
      <c r="B104" s="80"/>
      <c r="C104" s="80"/>
      <c r="D104" s="80"/>
      <c r="E104" s="80"/>
      <c r="F104" s="80"/>
      <c r="G104" s="80"/>
      <c r="H104" s="80"/>
      <c r="I104" s="80"/>
      <c r="J104" s="80"/>
      <c r="K104" s="80"/>
    </row>
    <row r="105" spans="2:11" x14ac:dyDescent="0.25">
      <c r="B105" s="80"/>
      <c r="C105" s="80"/>
      <c r="D105" s="80"/>
      <c r="E105" s="80"/>
      <c r="F105" s="80"/>
      <c r="G105" s="80"/>
      <c r="H105" s="80"/>
      <c r="I105" s="80"/>
      <c r="J105" s="80"/>
      <c r="K105" s="80"/>
    </row>
    <row r="106" spans="2:11" x14ac:dyDescent="0.25">
      <c r="B106" s="80"/>
      <c r="C106" s="80"/>
      <c r="D106" s="80"/>
      <c r="E106" s="80"/>
      <c r="F106" s="80"/>
      <c r="G106" s="80"/>
      <c r="H106" s="80"/>
      <c r="I106" s="80"/>
      <c r="J106" s="80"/>
      <c r="K106" s="80"/>
    </row>
    <row r="107" spans="2:11" x14ac:dyDescent="0.25">
      <c r="B107" s="80"/>
      <c r="C107" s="80"/>
      <c r="D107" s="80"/>
      <c r="E107" s="80"/>
      <c r="F107" s="80"/>
      <c r="G107" s="80"/>
      <c r="H107" s="80"/>
      <c r="I107" s="80"/>
      <c r="J107" s="80"/>
      <c r="K107" s="80"/>
    </row>
    <row r="108" spans="2:11" x14ac:dyDescent="0.25">
      <c r="B108" s="80"/>
      <c r="C108" s="80"/>
      <c r="D108" s="80"/>
      <c r="E108" s="80"/>
      <c r="F108" s="80"/>
      <c r="G108" s="80"/>
      <c r="H108" s="80"/>
      <c r="I108" s="80"/>
      <c r="J108" s="80"/>
      <c r="K108" s="80"/>
    </row>
    <row r="109" spans="2:11" x14ac:dyDescent="0.25">
      <c r="B109" s="80"/>
      <c r="C109" s="80"/>
      <c r="D109" s="80"/>
      <c r="E109" s="80"/>
      <c r="F109" s="80"/>
      <c r="G109" s="80"/>
      <c r="H109" s="80"/>
      <c r="I109" s="80"/>
      <c r="J109" s="80"/>
      <c r="K109" s="80"/>
    </row>
    <row r="110" spans="2:11" x14ac:dyDescent="0.25">
      <c r="B110" s="80"/>
      <c r="C110" s="80"/>
      <c r="D110" s="80"/>
      <c r="E110" s="80"/>
      <c r="F110" s="80"/>
      <c r="G110" s="80"/>
      <c r="H110" s="80"/>
      <c r="I110" s="80"/>
      <c r="J110" s="80"/>
      <c r="K110" s="80"/>
    </row>
    <row r="111" spans="2:11" x14ac:dyDescent="0.25">
      <c r="B111" s="80"/>
      <c r="C111" s="80"/>
      <c r="D111" s="80"/>
      <c r="E111" s="80"/>
      <c r="F111" s="80"/>
      <c r="G111" s="80"/>
      <c r="H111" s="80"/>
      <c r="I111" s="80"/>
      <c r="J111" s="80"/>
      <c r="K111" s="80"/>
    </row>
    <row r="112" spans="2:11" x14ac:dyDescent="0.25">
      <c r="B112" s="80"/>
      <c r="C112" s="80"/>
      <c r="D112" s="80"/>
      <c r="E112" s="80"/>
      <c r="F112" s="80"/>
      <c r="G112" s="80"/>
      <c r="H112" s="80"/>
      <c r="I112" s="80"/>
      <c r="J112" s="80"/>
      <c r="K112" s="80"/>
    </row>
    <row r="113" spans="2:11" x14ac:dyDescent="0.25">
      <c r="B113" s="80"/>
      <c r="C113" s="80"/>
      <c r="D113" s="80"/>
      <c r="E113" s="80"/>
      <c r="F113" s="80"/>
      <c r="G113" s="80"/>
      <c r="H113" s="80"/>
      <c r="I113" s="80"/>
      <c r="J113" s="80"/>
      <c r="K113" s="80"/>
    </row>
    <row r="114" spans="2:11" x14ac:dyDescent="0.25">
      <c r="B114" s="80"/>
      <c r="C114" s="80"/>
      <c r="D114" s="80"/>
      <c r="E114" s="80"/>
      <c r="F114" s="80"/>
      <c r="G114" s="80"/>
      <c r="H114" s="80"/>
      <c r="I114" s="80"/>
      <c r="J114" s="80"/>
      <c r="K114" s="80"/>
    </row>
    <row r="115" spans="2:11" x14ac:dyDescent="0.25">
      <c r="B115" s="80"/>
      <c r="C115" s="80"/>
      <c r="D115" s="80"/>
      <c r="E115" s="80"/>
      <c r="F115" s="80"/>
      <c r="G115" s="80"/>
      <c r="H115" s="80"/>
      <c r="I115" s="80"/>
      <c r="J115" s="80"/>
      <c r="K115" s="80"/>
    </row>
    <row r="116" spans="2:11" x14ac:dyDescent="0.25">
      <c r="B116" s="80"/>
      <c r="C116" s="80"/>
      <c r="D116" s="80"/>
      <c r="E116" s="80"/>
      <c r="F116" s="80"/>
      <c r="G116" s="80"/>
      <c r="H116" s="80"/>
      <c r="I116" s="80"/>
      <c r="J116" s="80"/>
      <c r="K116" s="80"/>
    </row>
    <row r="117" spans="2:11" x14ac:dyDescent="0.25">
      <c r="B117" s="80"/>
      <c r="C117" s="80"/>
      <c r="D117" s="80"/>
      <c r="E117" s="80"/>
      <c r="F117" s="80"/>
      <c r="G117" s="80"/>
      <c r="H117" s="80"/>
      <c r="I117" s="80"/>
      <c r="J117" s="80"/>
      <c r="K117" s="80"/>
    </row>
    <row r="118" spans="2:11" x14ac:dyDescent="0.25">
      <c r="B118" s="80"/>
      <c r="C118" s="80"/>
      <c r="D118" s="80"/>
      <c r="E118" s="80"/>
      <c r="F118" s="80"/>
      <c r="G118" s="80"/>
      <c r="H118" s="80"/>
      <c r="I118" s="80"/>
      <c r="J118" s="80"/>
      <c r="K118" s="80"/>
    </row>
    <row r="119" spans="2:11" x14ac:dyDescent="0.25">
      <c r="B119" s="80"/>
      <c r="C119" s="80"/>
      <c r="D119" s="80"/>
      <c r="E119" s="80"/>
      <c r="F119" s="80"/>
      <c r="G119" s="80"/>
      <c r="H119" s="80"/>
      <c r="I119" s="80"/>
      <c r="J119" s="80"/>
      <c r="K119" s="80"/>
    </row>
    <row r="120" spans="2:11" x14ac:dyDescent="0.25">
      <c r="B120" s="80"/>
      <c r="C120" s="80"/>
      <c r="D120" s="80"/>
      <c r="E120" s="80"/>
      <c r="F120" s="80"/>
      <c r="G120" s="80"/>
      <c r="H120" s="80"/>
      <c r="I120" s="80"/>
      <c r="J120" s="80"/>
      <c r="K120" s="80"/>
    </row>
    <row r="121" spans="2:11" ht="15" customHeight="1" x14ac:dyDescent="0.25"/>
  </sheetData>
  <mergeCells count="12">
    <mergeCell ref="E48:J48"/>
    <mergeCell ref="E50:J50"/>
    <mergeCell ref="D3:I3"/>
    <mergeCell ref="D4:I4"/>
    <mergeCell ref="D6:I6"/>
    <mergeCell ref="E15:J15"/>
    <mergeCell ref="E16:J16"/>
    <mergeCell ref="E18:J18"/>
    <mergeCell ref="E31:J31"/>
    <mergeCell ref="E32:J32"/>
    <mergeCell ref="E34:J34"/>
    <mergeCell ref="E47:J47"/>
  </mergeCells>
  <hyperlinks>
    <hyperlink ref="C1" location="TOC!A1" display="Back to Table of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119"/>
  <sheetViews>
    <sheetView showGridLines="0" workbookViewId="0"/>
  </sheetViews>
  <sheetFormatPr defaultColWidth="9.19921875" defaultRowHeight="13.2" x14ac:dyDescent="0.25"/>
  <cols>
    <col min="1" max="1" width="9.19921875" style="80"/>
    <col min="2" max="2" width="9.19921875" style="120"/>
    <col min="3" max="4" width="18.59765625" style="120" customWidth="1"/>
    <col min="5" max="10" width="11.59765625" style="120" customWidth="1"/>
    <col min="11" max="11" width="9.19921875" style="120"/>
    <col min="12" max="16" width="9.19921875" style="80"/>
    <col min="17" max="16384" width="9.19921875" style="120"/>
  </cols>
  <sheetData>
    <row r="1" spans="2:18" ht="13.8" thickBot="1" x14ac:dyDescent="0.3">
      <c r="B1" s="80"/>
      <c r="C1" s="197" t="s">
        <v>241</v>
      </c>
      <c r="D1" s="80"/>
      <c r="E1" s="80"/>
      <c r="F1" s="80"/>
      <c r="G1" s="80"/>
      <c r="H1" s="80"/>
      <c r="I1" s="80"/>
      <c r="J1" s="80"/>
      <c r="K1" s="80"/>
    </row>
    <row r="2" spans="2:18" x14ac:dyDescent="0.25">
      <c r="B2" s="2"/>
      <c r="C2" s="63"/>
      <c r="D2" s="63"/>
      <c r="E2" s="63"/>
      <c r="F2" s="63"/>
      <c r="G2" s="63"/>
      <c r="H2" s="63"/>
      <c r="I2" s="63"/>
      <c r="J2" s="4"/>
      <c r="K2" s="80"/>
    </row>
    <row r="3" spans="2:18" ht="13.8" x14ac:dyDescent="0.25">
      <c r="B3" s="5"/>
      <c r="C3" s="131"/>
      <c r="D3" s="291" t="s">
        <v>464</v>
      </c>
      <c r="E3" s="291"/>
      <c r="F3" s="291"/>
      <c r="G3" s="291"/>
      <c r="H3" s="291"/>
      <c r="I3" s="291"/>
      <c r="J3" s="6"/>
      <c r="K3" s="80"/>
    </row>
    <row r="4" spans="2:18" x14ac:dyDescent="0.25">
      <c r="B4" s="5"/>
      <c r="C4" s="131"/>
      <c r="D4" s="292" t="s">
        <v>175</v>
      </c>
      <c r="E4" s="292"/>
      <c r="F4" s="292"/>
      <c r="G4" s="292"/>
      <c r="H4" s="292"/>
      <c r="I4" s="292"/>
      <c r="J4" s="6"/>
      <c r="K4" s="80"/>
    </row>
    <row r="5" spans="2:18" x14ac:dyDescent="0.25">
      <c r="B5" s="5"/>
      <c r="C5" s="131"/>
      <c r="D5" s="254"/>
      <c r="E5" s="254"/>
      <c r="F5" s="254"/>
      <c r="G5" s="254"/>
      <c r="H5" s="254"/>
      <c r="I5" s="254"/>
      <c r="J5" s="6"/>
      <c r="K5" s="80"/>
    </row>
    <row r="6" spans="2:18" ht="27.75" customHeight="1" x14ac:dyDescent="0.25">
      <c r="B6" s="5"/>
      <c r="C6" s="131"/>
      <c r="D6" s="293" t="s">
        <v>465</v>
      </c>
      <c r="E6" s="293"/>
      <c r="F6" s="293"/>
      <c r="G6" s="293"/>
      <c r="H6" s="293"/>
      <c r="I6" s="293"/>
      <c r="J6" s="6"/>
      <c r="K6" s="80"/>
    </row>
    <row r="7" spans="2:18" x14ac:dyDescent="0.25">
      <c r="B7" s="5"/>
      <c r="C7" s="111"/>
      <c r="D7" s="111"/>
      <c r="E7" s="111"/>
      <c r="F7" s="111"/>
      <c r="G7" s="111"/>
      <c r="H7" s="111"/>
      <c r="I7" s="111"/>
      <c r="J7" s="6"/>
      <c r="K7" s="80"/>
    </row>
    <row r="8" spans="2:18" ht="13.8" x14ac:dyDescent="0.25">
      <c r="B8" s="5"/>
      <c r="C8" s="254"/>
      <c r="D8" s="254"/>
      <c r="E8" s="254"/>
      <c r="F8" s="254"/>
      <c r="G8" s="254"/>
      <c r="H8" s="254"/>
      <c r="I8" s="254"/>
      <c r="J8" s="6"/>
      <c r="K8" s="80"/>
      <c r="L8" s="200"/>
      <c r="M8" s="200"/>
      <c r="N8" s="200"/>
      <c r="O8" s="200"/>
      <c r="P8" s="200"/>
      <c r="Q8" s="200"/>
      <c r="R8" s="200"/>
    </row>
    <row r="9" spans="2:18" ht="14.4" thickBot="1" x14ac:dyDescent="0.3">
      <c r="B9" s="5"/>
      <c r="C9" s="152" t="s">
        <v>0</v>
      </c>
      <c r="D9" s="152">
        <v>2016</v>
      </c>
      <c r="E9" s="152">
        <v>2017</v>
      </c>
      <c r="F9" s="152">
        <v>2018</v>
      </c>
      <c r="G9" s="152">
        <v>2019</v>
      </c>
      <c r="H9" s="152">
        <v>2020</v>
      </c>
      <c r="I9" s="152">
        <v>2021</v>
      </c>
      <c r="J9" s="6"/>
      <c r="K9" s="80"/>
      <c r="L9" s="200"/>
      <c r="M9" s="200"/>
      <c r="N9" s="200"/>
      <c r="O9" s="200"/>
      <c r="P9" s="200"/>
      <c r="Q9" s="200"/>
      <c r="R9" s="200"/>
    </row>
    <row r="10" spans="2:18" ht="14.4" thickBot="1" x14ac:dyDescent="0.3">
      <c r="B10" s="5"/>
      <c r="C10" s="254" t="s">
        <v>66</v>
      </c>
      <c r="D10" s="114">
        <v>16.754881317042202</v>
      </c>
      <c r="E10" s="114">
        <v>17.923545705930199</v>
      </c>
      <c r="F10" s="114">
        <v>19.086087723179698</v>
      </c>
      <c r="G10" s="114">
        <v>20.245759993500702</v>
      </c>
      <c r="H10" s="114">
        <v>21.502147491039</v>
      </c>
      <c r="I10" s="114">
        <v>22.552266350502101</v>
      </c>
      <c r="J10" s="6"/>
      <c r="K10" s="80"/>
      <c r="L10" s="200"/>
      <c r="M10" s="200"/>
      <c r="N10" s="200"/>
      <c r="O10" s="200"/>
      <c r="P10" s="200"/>
      <c r="Q10" s="200"/>
      <c r="R10" s="200"/>
    </row>
    <row r="11" spans="2:18" ht="13.8" thickBot="1" x14ac:dyDescent="0.3">
      <c r="B11" s="5"/>
      <c r="C11" s="254" t="s">
        <v>165</v>
      </c>
      <c r="D11" s="114">
        <v>16.786896710808101</v>
      </c>
      <c r="E11" s="114">
        <v>17.989211652006802</v>
      </c>
      <c r="F11" s="114">
        <v>19.190038732429699</v>
      </c>
      <c r="G11" s="114">
        <v>20.391355063676102</v>
      </c>
      <c r="H11" s="114">
        <v>21.5932986609089</v>
      </c>
      <c r="I11" s="114">
        <v>22.793942571010199</v>
      </c>
      <c r="J11" s="6"/>
      <c r="K11" s="80"/>
    </row>
    <row r="12" spans="2:18" ht="13.8" thickBot="1" x14ac:dyDescent="0.3">
      <c r="B12" s="9"/>
      <c r="C12" s="10"/>
      <c r="D12" s="10"/>
      <c r="E12" s="10"/>
      <c r="F12" s="10"/>
      <c r="G12" s="10"/>
      <c r="H12" s="10"/>
      <c r="I12" s="10"/>
      <c r="J12" s="11"/>
      <c r="K12" s="80"/>
    </row>
    <row r="13" spans="2:18" ht="13.8" thickBot="1" x14ac:dyDescent="0.3">
      <c r="B13" s="80"/>
      <c r="C13" s="80"/>
      <c r="D13" s="80"/>
      <c r="E13" s="80"/>
      <c r="F13" s="80"/>
      <c r="G13" s="80"/>
      <c r="H13" s="80"/>
      <c r="I13" s="80"/>
      <c r="J13" s="80"/>
      <c r="K13" s="80"/>
    </row>
    <row r="14" spans="2:18" x14ac:dyDescent="0.25">
      <c r="B14" s="2"/>
      <c r="C14" s="63"/>
      <c r="D14" s="63"/>
      <c r="E14" s="63"/>
      <c r="F14" s="63"/>
      <c r="G14" s="63"/>
      <c r="H14" s="63"/>
      <c r="I14" s="63"/>
      <c r="J14" s="63"/>
      <c r="K14" s="4"/>
    </row>
    <row r="15" spans="2:18" ht="13.8" x14ac:dyDescent="0.25">
      <c r="B15" s="5"/>
      <c r="C15" s="131"/>
      <c r="D15" s="271"/>
      <c r="E15" s="291" t="s">
        <v>463</v>
      </c>
      <c r="F15" s="291"/>
      <c r="G15" s="291"/>
      <c r="H15" s="291"/>
      <c r="I15" s="291"/>
      <c r="J15" s="291"/>
      <c r="K15" s="6"/>
    </row>
    <row r="16" spans="2:18" x14ac:dyDescent="0.25">
      <c r="B16" s="5"/>
      <c r="C16" s="131"/>
      <c r="D16" s="106"/>
      <c r="E16" s="292" t="s">
        <v>55</v>
      </c>
      <c r="F16" s="292"/>
      <c r="G16" s="292"/>
      <c r="H16" s="292"/>
      <c r="I16" s="292"/>
      <c r="J16" s="292"/>
      <c r="K16" s="6"/>
    </row>
    <row r="17" spans="2:21" x14ac:dyDescent="0.25">
      <c r="B17" s="5"/>
      <c r="C17" s="131"/>
      <c r="D17" s="254"/>
      <c r="E17" s="254"/>
      <c r="F17" s="254"/>
      <c r="G17" s="254"/>
      <c r="H17" s="254"/>
      <c r="I17" s="254"/>
      <c r="J17" s="254"/>
      <c r="K17" s="6"/>
    </row>
    <row r="18" spans="2:21" ht="26.25" customHeight="1" x14ac:dyDescent="0.25">
      <c r="B18" s="5"/>
      <c r="C18" s="131"/>
      <c r="D18" s="111"/>
      <c r="E18" s="293" t="s">
        <v>462</v>
      </c>
      <c r="F18" s="293"/>
      <c r="G18" s="293"/>
      <c r="H18" s="293"/>
      <c r="I18" s="293"/>
      <c r="J18" s="293"/>
      <c r="K18" s="6"/>
    </row>
    <row r="19" spans="2:21" x14ac:dyDescent="0.25">
      <c r="B19" s="5"/>
      <c r="C19" s="111"/>
      <c r="D19" s="111"/>
      <c r="E19" s="111"/>
      <c r="F19" s="111"/>
      <c r="G19" s="111"/>
      <c r="H19" s="111"/>
      <c r="I19" s="111"/>
      <c r="J19" s="256"/>
      <c r="K19" s="6"/>
    </row>
    <row r="20" spans="2:21" x14ac:dyDescent="0.25">
      <c r="B20" s="5"/>
      <c r="C20" s="65"/>
      <c r="D20" s="254"/>
      <c r="E20" s="254"/>
      <c r="F20" s="254"/>
      <c r="G20" s="254"/>
      <c r="H20" s="254"/>
      <c r="I20" s="254"/>
      <c r="J20" s="254"/>
      <c r="K20" s="6"/>
    </row>
    <row r="21" spans="2:21" ht="14.4" thickBot="1" x14ac:dyDescent="0.3">
      <c r="B21" s="5"/>
      <c r="C21" s="152" t="s">
        <v>11</v>
      </c>
      <c r="D21" s="152" t="s">
        <v>0</v>
      </c>
      <c r="E21" s="152">
        <v>2016</v>
      </c>
      <c r="F21" s="152">
        <v>2017</v>
      </c>
      <c r="G21" s="152">
        <v>2018</v>
      </c>
      <c r="H21" s="152">
        <v>2019</v>
      </c>
      <c r="I21" s="152">
        <v>2020</v>
      </c>
      <c r="J21" s="152">
        <v>2021</v>
      </c>
      <c r="K21" s="6"/>
      <c r="M21" s="200"/>
      <c r="N21" s="200"/>
      <c r="O21" s="200"/>
      <c r="P21" s="200"/>
      <c r="Q21" s="200"/>
      <c r="R21" s="200"/>
      <c r="S21" s="200"/>
      <c r="T21" s="200"/>
      <c r="U21" s="200"/>
    </row>
    <row r="22" spans="2:21" ht="14.4" thickBot="1" x14ac:dyDescent="0.3">
      <c r="B22" s="5"/>
      <c r="C22" s="254" t="s">
        <v>12</v>
      </c>
      <c r="D22" s="254" t="s">
        <v>66</v>
      </c>
      <c r="E22" s="135">
        <v>8.0778279614050694E-2</v>
      </c>
      <c r="F22" s="135">
        <v>8.6189927280934706E-2</v>
      </c>
      <c r="G22" s="135">
        <v>9.1416742668734605E-2</v>
      </c>
      <c r="H22" s="135">
        <v>9.6526486139006995E-2</v>
      </c>
      <c r="I22" s="135">
        <v>0.101501737063224</v>
      </c>
      <c r="J22" s="135">
        <v>0.10640417313831101</v>
      </c>
      <c r="K22" s="6"/>
      <c r="M22" s="200"/>
      <c r="N22" s="200"/>
      <c r="O22" s="200"/>
      <c r="P22" s="200"/>
      <c r="Q22" s="200"/>
      <c r="R22" s="200"/>
      <c r="S22" s="200"/>
      <c r="T22" s="200"/>
      <c r="U22" s="200"/>
    </row>
    <row r="23" spans="2:21" ht="14.4" thickBot="1" x14ac:dyDescent="0.3">
      <c r="B23" s="5"/>
      <c r="C23" s="254" t="s">
        <v>12</v>
      </c>
      <c r="D23" s="254" t="s">
        <v>165</v>
      </c>
      <c r="E23" s="135">
        <v>8.0778285634819896E-2</v>
      </c>
      <c r="F23" s="135">
        <v>8.6189935126832901E-2</v>
      </c>
      <c r="G23" s="135">
        <v>9.1416752563714204E-2</v>
      </c>
      <c r="H23" s="135">
        <v>9.6526498246691003E-2</v>
      </c>
      <c r="I23" s="135">
        <v>0.10150175156343599</v>
      </c>
      <c r="J23" s="135">
        <v>0.106404190078149</v>
      </c>
      <c r="K23" s="6"/>
      <c r="M23" s="200"/>
      <c r="N23" s="200"/>
      <c r="O23" s="200"/>
      <c r="P23" s="200"/>
      <c r="Q23" s="200"/>
      <c r="R23" s="200"/>
      <c r="S23" s="200"/>
      <c r="T23" s="200"/>
      <c r="U23" s="200"/>
    </row>
    <row r="24" spans="2:21" ht="14.4" thickBot="1" x14ac:dyDescent="0.3">
      <c r="B24" s="5"/>
      <c r="C24" s="254" t="s">
        <v>13</v>
      </c>
      <c r="D24" s="254" t="s">
        <v>66</v>
      </c>
      <c r="E24" s="135">
        <v>7.9456743901893806E-2</v>
      </c>
      <c r="F24" s="135">
        <v>8.4196783082658003E-2</v>
      </c>
      <c r="G24" s="135">
        <v>8.8702740176033801E-2</v>
      </c>
      <c r="H24" s="135">
        <v>9.2878102744609503E-2</v>
      </c>
      <c r="I24" s="135">
        <v>9.7336765867883396E-2</v>
      </c>
      <c r="J24" s="135">
        <v>0.101083173407084</v>
      </c>
      <c r="K24" s="6"/>
      <c r="M24" s="200"/>
      <c r="N24" s="200"/>
      <c r="O24" s="200"/>
      <c r="P24" s="200"/>
      <c r="Q24" s="200"/>
      <c r="R24" s="200"/>
      <c r="S24" s="200"/>
      <c r="T24" s="200"/>
      <c r="U24" s="200"/>
    </row>
    <row r="25" spans="2:21" ht="14.4" thickBot="1" x14ac:dyDescent="0.3">
      <c r="B25" s="5"/>
      <c r="C25" s="254" t="s">
        <v>13</v>
      </c>
      <c r="D25" s="254" t="s">
        <v>165</v>
      </c>
      <c r="E25" s="135">
        <v>7.9456746477436904E-2</v>
      </c>
      <c r="F25" s="135">
        <v>8.41967877374067E-2</v>
      </c>
      <c r="G25" s="135">
        <v>8.8702747069677707E-2</v>
      </c>
      <c r="H25" s="135">
        <v>9.2878112158482296E-2</v>
      </c>
      <c r="I25" s="135">
        <v>9.73367774793234E-2</v>
      </c>
      <c r="J25" s="135">
        <v>0.101083187810086</v>
      </c>
      <c r="K25" s="6"/>
      <c r="M25" s="200"/>
      <c r="N25" s="200"/>
      <c r="O25" s="200"/>
      <c r="P25" s="200"/>
      <c r="Q25" s="200"/>
      <c r="R25" s="200"/>
      <c r="S25" s="200"/>
      <c r="T25" s="200"/>
      <c r="U25" s="200"/>
    </row>
    <row r="26" spans="2:21" ht="14.4" thickBot="1" x14ac:dyDescent="0.3">
      <c r="B26" s="5"/>
      <c r="C26" s="254" t="s">
        <v>14</v>
      </c>
      <c r="D26" s="254" t="s">
        <v>66</v>
      </c>
      <c r="E26" s="135">
        <v>0.201129780845861</v>
      </c>
      <c r="F26" s="135">
        <v>0.219373727352459</v>
      </c>
      <c r="G26" s="135">
        <v>0.237664149265785</v>
      </c>
      <c r="H26" s="135">
        <v>0.256130003998225</v>
      </c>
      <c r="I26" s="135">
        <v>0.27481373463231401</v>
      </c>
      <c r="J26" s="135">
        <v>0.29351760075620598</v>
      </c>
      <c r="K26" s="6"/>
      <c r="M26" s="200"/>
      <c r="N26" s="200"/>
      <c r="O26" s="200"/>
      <c r="P26" s="200"/>
      <c r="Q26" s="200"/>
      <c r="R26" s="200"/>
      <c r="S26" s="200"/>
      <c r="T26" s="200"/>
      <c r="U26" s="200"/>
    </row>
    <row r="27" spans="2:21" ht="14.4" thickBot="1" x14ac:dyDescent="0.3">
      <c r="B27" s="5"/>
      <c r="C27" s="254" t="s">
        <v>14</v>
      </c>
      <c r="D27" s="254" t="s">
        <v>165</v>
      </c>
      <c r="E27" s="135">
        <v>0.201129791741291</v>
      </c>
      <c r="F27" s="135">
        <v>0.21937374032298601</v>
      </c>
      <c r="G27" s="135">
        <v>0.23766416467913401</v>
      </c>
      <c r="H27" s="135">
        <v>0.25613002205868901</v>
      </c>
      <c r="I27" s="135">
        <v>0.27481375562058902</v>
      </c>
      <c r="J27" s="135">
        <v>0.293517625084665</v>
      </c>
      <c r="K27" s="6"/>
      <c r="M27" s="200"/>
      <c r="N27" s="200"/>
      <c r="O27" s="200"/>
      <c r="P27" s="200"/>
      <c r="Q27" s="200"/>
      <c r="R27" s="200"/>
      <c r="S27" s="200"/>
      <c r="T27" s="200"/>
      <c r="U27" s="200"/>
    </row>
    <row r="28" spans="2:21" ht="13.8" thickBot="1" x14ac:dyDescent="0.3">
      <c r="B28" s="9"/>
      <c r="C28" s="10"/>
      <c r="D28" s="10"/>
      <c r="E28" s="10"/>
      <c r="F28" s="10"/>
      <c r="G28" s="10"/>
      <c r="H28" s="10"/>
      <c r="I28" s="10"/>
      <c r="J28" s="10"/>
      <c r="K28" s="11"/>
    </row>
    <row r="29" spans="2:21" ht="13.8" thickBot="1" x14ac:dyDescent="0.3">
      <c r="B29" s="80"/>
      <c r="C29" s="80"/>
      <c r="D29" s="80"/>
      <c r="E29" s="80"/>
      <c r="F29" s="80"/>
      <c r="G29" s="80"/>
      <c r="H29" s="80"/>
      <c r="I29" s="80"/>
      <c r="J29" s="80"/>
      <c r="K29" s="80"/>
    </row>
    <row r="30" spans="2:21" x14ac:dyDescent="0.25">
      <c r="B30" s="2"/>
      <c r="C30" s="63"/>
      <c r="D30" s="63"/>
      <c r="E30" s="63"/>
      <c r="F30" s="63"/>
      <c r="G30" s="63"/>
      <c r="H30" s="63"/>
      <c r="I30" s="63"/>
      <c r="J30" s="63"/>
      <c r="K30" s="4"/>
    </row>
    <row r="31" spans="2:21" ht="32.25" customHeight="1" x14ac:dyDescent="0.25">
      <c r="B31" s="5"/>
      <c r="C31" s="131"/>
      <c r="D31" s="165"/>
      <c r="E31" s="304" t="s">
        <v>461</v>
      </c>
      <c r="F31" s="304"/>
      <c r="G31" s="304"/>
      <c r="H31" s="304"/>
      <c r="I31" s="304"/>
      <c r="J31" s="304"/>
      <c r="K31" s="6"/>
    </row>
    <row r="32" spans="2:21" x14ac:dyDescent="0.25">
      <c r="B32" s="5"/>
      <c r="C32" s="131"/>
      <c r="D32" s="106"/>
      <c r="E32" s="292" t="s">
        <v>177</v>
      </c>
      <c r="F32" s="292"/>
      <c r="G32" s="292"/>
      <c r="H32" s="292"/>
      <c r="I32" s="292"/>
      <c r="J32" s="292"/>
      <c r="K32" s="6"/>
    </row>
    <row r="33" spans="2:21" x14ac:dyDescent="0.25">
      <c r="B33" s="5"/>
      <c r="C33" s="131"/>
      <c r="D33" s="254"/>
      <c r="E33" s="254"/>
      <c r="F33" s="254"/>
      <c r="G33" s="254"/>
      <c r="H33" s="254"/>
      <c r="I33" s="254"/>
      <c r="J33" s="254"/>
      <c r="K33" s="6"/>
    </row>
    <row r="34" spans="2:21" ht="25.5" customHeight="1" x14ac:dyDescent="0.25">
      <c r="B34" s="5"/>
      <c r="C34" s="131"/>
      <c r="D34" s="111"/>
      <c r="E34" s="293" t="s">
        <v>460</v>
      </c>
      <c r="F34" s="293"/>
      <c r="G34" s="293"/>
      <c r="H34" s="293"/>
      <c r="I34" s="293"/>
      <c r="J34" s="293"/>
      <c r="K34" s="6"/>
    </row>
    <row r="35" spans="2:21" x14ac:dyDescent="0.25">
      <c r="B35" s="5"/>
      <c r="C35" s="111"/>
      <c r="D35" s="111"/>
      <c r="E35" s="111"/>
      <c r="F35" s="111"/>
      <c r="G35" s="111"/>
      <c r="H35" s="111"/>
      <c r="I35" s="111"/>
      <c r="J35" s="256"/>
      <c r="K35" s="6"/>
    </row>
    <row r="36" spans="2:21" x14ac:dyDescent="0.25">
      <c r="B36" s="5"/>
      <c r="C36" s="65"/>
      <c r="D36" s="254"/>
      <c r="E36" s="254"/>
      <c r="F36" s="254"/>
      <c r="G36" s="254"/>
      <c r="H36" s="254"/>
      <c r="I36" s="254"/>
      <c r="J36" s="254"/>
      <c r="K36" s="6"/>
    </row>
    <row r="37" spans="2:21" ht="13.8" thickBot="1" x14ac:dyDescent="0.3">
      <c r="B37" s="5"/>
      <c r="C37" s="152" t="s">
        <v>11</v>
      </c>
      <c r="D37" s="152" t="s">
        <v>0</v>
      </c>
      <c r="E37" s="152">
        <v>2016</v>
      </c>
      <c r="F37" s="152">
        <v>2017</v>
      </c>
      <c r="G37" s="152">
        <v>2018</v>
      </c>
      <c r="H37" s="152">
        <v>2019</v>
      </c>
      <c r="I37" s="152">
        <v>2020</v>
      </c>
      <c r="J37" s="152">
        <v>2021</v>
      </c>
      <c r="K37" s="6"/>
    </row>
    <row r="38" spans="2:21" ht="13.8" thickBot="1" x14ac:dyDescent="0.3">
      <c r="B38" s="5"/>
      <c r="C38" s="254" t="s">
        <v>12</v>
      </c>
      <c r="D38" s="254" t="s">
        <v>66</v>
      </c>
      <c r="E38" s="114">
        <v>341384.678225632</v>
      </c>
      <c r="F38" s="114">
        <v>367709.28354630899</v>
      </c>
      <c r="G38" s="114">
        <v>393959.86273103498</v>
      </c>
      <c r="H38" s="114">
        <v>420255.98802125698</v>
      </c>
      <c r="I38" s="114">
        <v>446616.89478884998</v>
      </c>
      <c r="J38" s="114">
        <v>472861.45039409399</v>
      </c>
      <c r="K38" s="6"/>
    </row>
    <row r="39" spans="2:21" ht="14.4" thickBot="1" x14ac:dyDescent="0.3">
      <c r="B39" s="5"/>
      <c r="C39" s="254" t="s">
        <v>12</v>
      </c>
      <c r="D39" s="254" t="s">
        <v>165</v>
      </c>
      <c r="E39" s="114">
        <v>341384.678225632</v>
      </c>
      <c r="F39" s="114">
        <v>367709.28354630899</v>
      </c>
      <c r="G39" s="114">
        <v>393959.86273103498</v>
      </c>
      <c r="H39" s="114">
        <v>420255.98802125698</v>
      </c>
      <c r="I39" s="114">
        <v>446616.89478884998</v>
      </c>
      <c r="J39" s="114">
        <v>472861.45039409399</v>
      </c>
      <c r="K39" s="6"/>
      <c r="M39" s="200"/>
      <c r="N39" s="200"/>
      <c r="O39" s="200"/>
      <c r="P39" s="200"/>
      <c r="Q39" s="200"/>
      <c r="R39" s="200"/>
      <c r="S39" s="200"/>
      <c r="T39" s="200"/>
      <c r="U39" s="200"/>
    </row>
    <row r="40" spans="2:21" ht="14.4" thickBot="1" x14ac:dyDescent="0.3">
      <c r="B40" s="5"/>
      <c r="C40" s="254" t="s">
        <v>13</v>
      </c>
      <c r="D40" s="254" t="s">
        <v>66</v>
      </c>
      <c r="E40" s="114">
        <v>91302.489736993695</v>
      </c>
      <c r="F40" s="114">
        <v>98534.377604891997</v>
      </c>
      <c r="G40" s="114">
        <v>105724.71682415099</v>
      </c>
      <c r="H40" s="114">
        <v>112921.2621929</v>
      </c>
      <c r="I40" s="114">
        <v>120123.518500233</v>
      </c>
      <c r="J40" s="114">
        <v>127307.656189288</v>
      </c>
      <c r="K40" s="6"/>
      <c r="M40" s="200"/>
      <c r="N40" s="200"/>
      <c r="O40" s="200"/>
      <c r="P40" s="200"/>
      <c r="Q40" s="200"/>
      <c r="R40" s="200"/>
      <c r="S40" s="200"/>
      <c r="T40" s="200"/>
      <c r="U40" s="200"/>
    </row>
    <row r="41" spans="2:21" ht="14.4" thickBot="1" x14ac:dyDescent="0.3">
      <c r="B41" s="5"/>
      <c r="C41" s="254" t="s">
        <v>13</v>
      </c>
      <c r="D41" s="254" t="s">
        <v>165</v>
      </c>
      <c r="E41" s="114">
        <v>91302.489736993695</v>
      </c>
      <c r="F41" s="114">
        <v>98534.377604891997</v>
      </c>
      <c r="G41" s="114">
        <v>105724.71682415099</v>
      </c>
      <c r="H41" s="114">
        <v>112921.2621929</v>
      </c>
      <c r="I41" s="114">
        <v>120123.518500233</v>
      </c>
      <c r="J41" s="114">
        <v>127307.656189288</v>
      </c>
      <c r="K41" s="6"/>
      <c r="M41" s="200"/>
      <c r="N41" s="200"/>
      <c r="O41" s="200"/>
      <c r="P41" s="200"/>
      <c r="Q41" s="200"/>
      <c r="R41" s="200"/>
      <c r="S41" s="200"/>
      <c r="T41" s="200"/>
      <c r="U41" s="200"/>
    </row>
    <row r="42" spans="2:21" ht="14.4" thickBot="1" x14ac:dyDescent="0.3">
      <c r="B42" s="5"/>
      <c r="C42" s="254" t="s">
        <v>14</v>
      </c>
      <c r="D42" s="254" t="s">
        <v>66</v>
      </c>
      <c r="E42" s="114">
        <v>104991.37754647899</v>
      </c>
      <c r="F42" s="114">
        <v>113921.961555438</v>
      </c>
      <c r="G42" s="114">
        <v>122968.12034898699</v>
      </c>
      <c r="H42" s="114">
        <v>131962.52688754999</v>
      </c>
      <c r="I42" s="114">
        <v>140886.44101015999</v>
      </c>
      <c r="J42" s="114">
        <v>149944.82491339499</v>
      </c>
      <c r="K42" s="6"/>
      <c r="M42" s="200"/>
      <c r="N42" s="200"/>
      <c r="O42" s="200"/>
      <c r="P42" s="200"/>
      <c r="Q42" s="200"/>
      <c r="R42" s="200"/>
      <c r="S42" s="200"/>
      <c r="T42" s="200"/>
      <c r="U42" s="200"/>
    </row>
    <row r="43" spans="2:21" ht="14.4" thickBot="1" x14ac:dyDescent="0.3">
      <c r="B43" s="5"/>
      <c r="C43" s="254" t="s">
        <v>14</v>
      </c>
      <c r="D43" s="254" t="s">
        <v>165</v>
      </c>
      <c r="E43" s="114">
        <v>104991.37754647899</v>
      </c>
      <c r="F43" s="114">
        <v>113921.961555438</v>
      </c>
      <c r="G43" s="114">
        <v>122968.12034898699</v>
      </c>
      <c r="H43" s="114">
        <v>131962.52688754999</v>
      </c>
      <c r="I43" s="114">
        <v>140886.44101015999</v>
      </c>
      <c r="J43" s="114">
        <v>149944.82491339499</v>
      </c>
      <c r="K43" s="6"/>
      <c r="M43" s="200"/>
      <c r="N43" s="200"/>
      <c r="O43" s="200"/>
      <c r="P43" s="200"/>
      <c r="Q43" s="200"/>
      <c r="R43" s="200"/>
      <c r="S43" s="200"/>
      <c r="T43" s="200"/>
      <c r="U43" s="200"/>
    </row>
    <row r="44" spans="2:21" ht="14.4" thickBot="1" x14ac:dyDescent="0.3">
      <c r="B44" s="9"/>
      <c r="C44" s="10"/>
      <c r="D44" s="10"/>
      <c r="E44" s="10"/>
      <c r="F44" s="10"/>
      <c r="G44" s="10"/>
      <c r="H44" s="10"/>
      <c r="I44" s="10"/>
      <c r="J44" s="10"/>
      <c r="K44" s="11"/>
      <c r="M44" s="200"/>
      <c r="N44" s="200"/>
      <c r="O44" s="200"/>
      <c r="P44" s="200"/>
      <c r="Q44" s="200"/>
      <c r="R44" s="200"/>
      <c r="S44" s="200"/>
      <c r="T44" s="200"/>
      <c r="U44" s="200"/>
    </row>
    <row r="45" spans="2:21" ht="14.4" thickBot="1" x14ac:dyDescent="0.3">
      <c r="B45" s="80"/>
      <c r="C45" s="80"/>
      <c r="D45" s="80"/>
      <c r="E45" s="80"/>
      <c r="F45" s="80"/>
      <c r="G45" s="80"/>
      <c r="H45" s="80"/>
      <c r="I45" s="80"/>
      <c r="J45" s="80"/>
      <c r="K45" s="80"/>
      <c r="M45" s="200"/>
      <c r="N45" s="200"/>
      <c r="O45" s="200"/>
      <c r="P45" s="200"/>
      <c r="Q45" s="200"/>
      <c r="R45" s="200"/>
      <c r="S45" s="200"/>
      <c r="T45" s="200"/>
      <c r="U45" s="200"/>
    </row>
    <row r="46" spans="2:21" x14ac:dyDescent="0.25">
      <c r="B46" s="2"/>
      <c r="C46" s="63"/>
      <c r="D46" s="63"/>
      <c r="E46" s="63"/>
      <c r="F46" s="63"/>
      <c r="G46" s="63"/>
      <c r="H46" s="63"/>
      <c r="I46" s="63"/>
      <c r="J46" s="63"/>
      <c r="K46" s="4"/>
    </row>
    <row r="47" spans="2:21" ht="13.8" x14ac:dyDescent="0.25">
      <c r="B47" s="5"/>
      <c r="C47" s="131"/>
      <c r="D47" s="271"/>
      <c r="E47" s="291" t="s">
        <v>459</v>
      </c>
      <c r="F47" s="291"/>
      <c r="G47" s="291"/>
      <c r="H47" s="291"/>
      <c r="I47" s="291"/>
      <c r="J47" s="291"/>
      <c r="K47" s="6"/>
    </row>
    <row r="48" spans="2:21" x14ac:dyDescent="0.25">
      <c r="B48" s="5"/>
      <c r="C48" s="131"/>
      <c r="D48" s="106"/>
      <c r="E48" s="292" t="s">
        <v>181</v>
      </c>
      <c r="F48" s="292"/>
      <c r="G48" s="292"/>
      <c r="H48" s="292"/>
      <c r="I48" s="292"/>
      <c r="J48" s="292"/>
      <c r="K48" s="6"/>
    </row>
    <row r="49" spans="2:22" x14ac:dyDescent="0.25">
      <c r="B49" s="5"/>
      <c r="C49" s="131"/>
      <c r="D49" s="254"/>
      <c r="E49" s="254"/>
      <c r="F49" s="254"/>
      <c r="G49" s="254"/>
      <c r="H49" s="254"/>
      <c r="I49" s="254"/>
      <c r="J49" s="254"/>
      <c r="K49" s="6"/>
    </row>
    <row r="50" spans="2:22" ht="27.75" customHeight="1" x14ac:dyDescent="0.25">
      <c r="B50" s="5"/>
      <c r="C50" s="131"/>
      <c r="D50" s="111"/>
      <c r="E50" s="293" t="s">
        <v>458</v>
      </c>
      <c r="F50" s="293"/>
      <c r="G50" s="293"/>
      <c r="H50" s="293"/>
      <c r="I50" s="293"/>
      <c r="J50" s="293"/>
      <c r="K50" s="6"/>
      <c r="N50" s="200"/>
      <c r="O50" s="200"/>
      <c r="P50" s="200"/>
      <c r="Q50" s="200"/>
      <c r="R50" s="200"/>
      <c r="S50" s="200"/>
      <c r="T50" s="200"/>
      <c r="U50" s="200"/>
      <c r="V50" s="200"/>
    </row>
    <row r="51" spans="2:22" ht="13.8" x14ac:dyDescent="0.25">
      <c r="B51" s="5"/>
      <c r="C51" s="111"/>
      <c r="D51" s="111"/>
      <c r="E51" s="111"/>
      <c r="F51" s="111"/>
      <c r="G51" s="111"/>
      <c r="H51" s="111"/>
      <c r="I51" s="111"/>
      <c r="J51" s="256"/>
      <c r="K51" s="6"/>
      <c r="N51" s="200"/>
      <c r="O51" s="200"/>
      <c r="P51" s="200"/>
      <c r="Q51" s="200"/>
      <c r="R51" s="200"/>
      <c r="S51" s="200"/>
      <c r="T51" s="200"/>
      <c r="U51" s="200"/>
      <c r="V51" s="200"/>
    </row>
    <row r="52" spans="2:22" ht="13.8" x14ac:dyDescent="0.25">
      <c r="B52" s="5"/>
      <c r="C52" s="65"/>
      <c r="D52" s="254"/>
      <c r="E52" s="254"/>
      <c r="F52" s="254"/>
      <c r="G52" s="254"/>
      <c r="H52" s="254"/>
      <c r="I52" s="254"/>
      <c r="J52" s="254"/>
      <c r="K52" s="6"/>
      <c r="N52" s="200"/>
      <c r="O52" s="200"/>
      <c r="P52" s="200"/>
      <c r="Q52" s="200"/>
      <c r="R52" s="200"/>
      <c r="S52" s="200"/>
      <c r="T52" s="200"/>
      <c r="U52" s="200"/>
      <c r="V52" s="200"/>
    </row>
    <row r="53" spans="2:22" ht="14.4" thickBot="1" x14ac:dyDescent="0.3">
      <c r="B53" s="5"/>
      <c r="C53" s="152" t="s">
        <v>11</v>
      </c>
      <c r="D53" s="152" t="s">
        <v>56</v>
      </c>
      <c r="E53" s="152">
        <v>2016</v>
      </c>
      <c r="F53" s="152">
        <v>2017</v>
      </c>
      <c r="G53" s="152">
        <v>2018</v>
      </c>
      <c r="H53" s="152">
        <v>2019</v>
      </c>
      <c r="I53" s="152">
        <v>2020</v>
      </c>
      <c r="J53" s="152">
        <v>2021</v>
      </c>
      <c r="K53" s="6"/>
      <c r="N53" s="200"/>
      <c r="O53" s="200"/>
      <c r="P53" s="200"/>
      <c r="Q53" s="200"/>
      <c r="R53" s="200"/>
      <c r="S53" s="200"/>
      <c r="T53" s="200"/>
      <c r="U53" s="200"/>
      <c r="V53" s="200"/>
    </row>
    <row r="54" spans="2:22" ht="14.4" thickBot="1" x14ac:dyDescent="0.3">
      <c r="B54" s="5"/>
      <c r="C54" s="254" t="s">
        <v>12</v>
      </c>
      <c r="D54" s="254">
        <v>1</v>
      </c>
      <c r="E54" s="114">
        <v>124.97670663784599</v>
      </c>
      <c r="F54" s="114">
        <v>124.652051870813</v>
      </c>
      <c r="G54" s="114">
        <v>124.33634661914699</v>
      </c>
      <c r="H54" s="114">
        <v>124.020640890283</v>
      </c>
      <c r="I54" s="114">
        <v>123.69786838782601</v>
      </c>
      <c r="J54" s="114">
        <v>123.368108427184</v>
      </c>
      <c r="K54" s="6"/>
      <c r="N54" s="200"/>
      <c r="O54" s="200"/>
      <c r="P54" s="200"/>
      <c r="Q54" s="200"/>
      <c r="R54" s="200"/>
      <c r="S54" s="200"/>
      <c r="T54" s="200"/>
      <c r="U54" s="200"/>
      <c r="V54" s="200"/>
    </row>
    <row r="55" spans="2:22" ht="14.4" thickBot="1" x14ac:dyDescent="0.3">
      <c r="B55" s="5"/>
      <c r="C55" s="254" t="s">
        <v>12</v>
      </c>
      <c r="D55" s="254">
        <v>2</v>
      </c>
      <c r="E55" s="114">
        <v>351.66676028728699</v>
      </c>
      <c r="F55" s="114">
        <v>351.59873823811699</v>
      </c>
      <c r="G55" s="114">
        <v>351.556430302107</v>
      </c>
      <c r="H55" s="114">
        <v>351.53333474758603</v>
      </c>
      <c r="I55" s="114">
        <v>351.52761600629299</v>
      </c>
      <c r="J55" s="114">
        <v>351.53382097291399</v>
      </c>
      <c r="K55" s="6"/>
      <c r="N55" s="200"/>
      <c r="O55" s="200"/>
      <c r="P55" s="200"/>
      <c r="Q55" s="200"/>
      <c r="R55" s="200"/>
      <c r="S55" s="200"/>
      <c r="T55" s="200"/>
      <c r="U55" s="200"/>
      <c r="V55" s="200"/>
    </row>
    <row r="56" spans="2:22" ht="14.4" thickBot="1" x14ac:dyDescent="0.3">
      <c r="B56" s="5"/>
      <c r="C56" s="254" t="s">
        <v>12</v>
      </c>
      <c r="D56" s="254">
        <v>3</v>
      </c>
      <c r="E56" s="114">
        <v>670.94516129150702</v>
      </c>
      <c r="F56" s="114">
        <v>669.49705544232904</v>
      </c>
      <c r="G56" s="114">
        <v>668.08842792943597</v>
      </c>
      <c r="H56" s="114">
        <v>666.67899425554504</v>
      </c>
      <c r="I56" s="114">
        <v>665.23714150847195</v>
      </c>
      <c r="J56" s="114">
        <v>663.76332599398904</v>
      </c>
      <c r="K56" s="6"/>
      <c r="N56" s="200"/>
      <c r="O56" s="200"/>
      <c r="P56" s="200"/>
      <c r="Q56" s="200"/>
      <c r="R56" s="200"/>
      <c r="S56" s="200"/>
      <c r="T56" s="200"/>
      <c r="U56" s="200"/>
      <c r="V56" s="200"/>
    </row>
    <row r="57" spans="2:22" ht="14.4" thickBot="1" x14ac:dyDescent="0.3">
      <c r="B57" s="5"/>
      <c r="C57" s="254" t="s">
        <v>13</v>
      </c>
      <c r="D57" s="254">
        <v>1</v>
      </c>
      <c r="E57" s="114">
        <v>218.66714671064301</v>
      </c>
      <c r="F57" s="114">
        <v>218.61911230986499</v>
      </c>
      <c r="G57" s="114">
        <v>218.496291963434</v>
      </c>
      <c r="H57" s="114">
        <v>218.395591814791</v>
      </c>
      <c r="I57" s="114">
        <v>218.304147292751</v>
      </c>
      <c r="J57" s="114">
        <v>218.18154605691399</v>
      </c>
      <c r="K57" s="6"/>
      <c r="N57" s="200"/>
      <c r="O57" s="200"/>
      <c r="P57" s="200"/>
      <c r="Q57" s="200"/>
      <c r="R57" s="200"/>
      <c r="S57" s="200"/>
      <c r="T57" s="200"/>
      <c r="U57" s="200"/>
      <c r="V57" s="200"/>
    </row>
    <row r="58" spans="2:22" ht="14.4" thickBot="1" x14ac:dyDescent="0.3">
      <c r="B58" s="5"/>
      <c r="C58" s="254" t="s">
        <v>13</v>
      </c>
      <c r="D58" s="254">
        <v>2</v>
      </c>
      <c r="E58" s="114">
        <v>450.59061565897599</v>
      </c>
      <c r="F58" s="114">
        <v>450.50490219326701</v>
      </c>
      <c r="G58" s="114">
        <v>450.28573931454099</v>
      </c>
      <c r="H58" s="114">
        <v>450.10604812243901</v>
      </c>
      <c r="I58" s="114">
        <v>449.94287284019902</v>
      </c>
      <c r="J58" s="114">
        <v>449.72410094643698</v>
      </c>
      <c r="K58" s="6"/>
      <c r="N58" s="200"/>
      <c r="O58" s="200"/>
      <c r="P58" s="200"/>
      <c r="Q58" s="200"/>
      <c r="R58" s="200"/>
      <c r="S58" s="200"/>
      <c r="T58" s="200"/>
      <c r="U58" s="200"/>
      <c r="V58" s="200"/>
    </row>
    <row r="59" spans="2:22" ht="14.4" thickBot="1" x14ac:dyDescent="0.3">
      <c r="B59" s="5"/>
      <c r="C59" s="254" t="s">
        <v>13</v>
      </c>
      <c r="D59" s="254">
        <v>3</v>
      </c>
      <c r="E59" s="114">
        <v>775.06446722611201</v>
      </c>
      <c r="F59" s="114">
        <v>774.93350396204096</v>
      </c>
      <c r="G59" s="114">
        <v>774.59864075561404</v>
      </c>
      <c r="H59" s="114">
        <v>774.32408710353695</v>
      </c>
      <c r="I59" s="114">
        <v>774.07476842996198</v>
      </c>
      <c r="J59" s="114">
        <v>773.74050261703303</v>
      </c>
      <c r="K59" s="6"/>
      <c r="N59" s="200"/>
      <c r="O59" s="200"/>
      <c r="P59" s="200"/>
      <c r="Q59" s="200"/>
      <c r="R59" s="200"/>
      <c r="S59" s="200"/>
      <c r="T59" s="200"/>
      <c r="U59" s="200"/>
      <c r="V59" s="200"/>
    </row>
    <row r="60" spans="2:22" ht="13.8" thickBot="1" x14ac:dyDescent="0.3">
      <c r="B60" s="5"/>
      <c r="C60" s="254" t="s">
        <v>14</v>
      </c>
      <c r="D60" s="254">
        <v>1</v>
      </c>
      <c r="E60" s="114">
        <v>123.612793932865</v>
      </c>
      <c r="F60" s="114">
        <v>123.14549256095</v>
      </c>
      <c r="G60" s="114">
        <v>122.659374540789</v>
      </c>
      <c r="H60" s="114">
        <v>122.199949741262</v>
      </c>
      <c r="I60" s="114">
        <v>121.76467258514199</v>
      </c>
      <c r="J60" s="114">
        <v>121.318370770624</v>
      </c>
      <c r="K60" s="6"/>
    </row>
    <row r="61" spans="2:22" ht="13.8" thickBot="1" x14ac:dyDescent="0.3">
      <c r="B61" s="5"/>
      <c r="C61" s="254" t="s">
        <v>14</v>
      </c>
      <c r="D61" s="254">
        <v>2</v>
      </c>
      <c r="E61" s="114">
        <v>367.007067937351</v>
      </c>
      <c r="F61" s="114">
        <v>365.665734176135</v>
      </c>
      <c r="G61" s="114">
        <v>364.27343457870802</v>
      </c>
      <c r="H61" s="114">
        <v>362.95840551021598</v>
      </c>
      <c r="I61" s="114">
        <v>361.71543418823398</v>
      </c>
      <c r="J61" s="114">
        <v>360.44222055565399</v>
      </c>
      <c r="K61" s="6"/>
    </row>
    <row r="62" spans="2:22" ht="13.8" thickBot="1" x14ac:dyDescent="0.3">
      <c r="B62" s="5"/>
      <c r="C62" s="254" t="s">
        <v>14</v>
      </c>
      <c r="D62" s="254">
        <v>3</v>
      </c>
      <c r="E62" s="114">
        <v>664.08919408007296</v>
      </c>
      <c r="F62" s="114">
        <v>661.949909972005</v>
      </c>
      <c r="G62" s="114">
        <v>659.71196251073297</v>
      </c>
      <c r="H62" s="114">
        <v>657.59116931850895</v>
      </c>
      <c r="I62" s="114">
        <v>655.57441352804005</v>
      </c>
      <c r="J62" s="114">
        <v>653.50312001014595</v>
      </c>
      <c r="K62" s="6"/>
    </row>
    <row r="63" spans="2:22" ht="13.8" thickBot="1" x14ac:dyDescent="0.3">
      <c r="B63" s="9"/>
      <c r="C63" s="10"/>
      <c r="D63" s="10"/>
      <c r="E63" s="10"/>
      <c r="F63" s="10"/>
      <c r="G63" s="10"/>
      <c r="H63" s="10"/>
      <c r="I63" s="10"/>
      <c r="J63" s="10"/>
      <c r="K63" s="11"/>
    </row>
    <row r="64" spans="2:22" x14ac:dyDescent="0.25">
      <c r="B64" s="80"/>
      <c r="C64" s="80"/>
      <c r="D64" s="80"/>
      <c r="E64" s="80"/>
      <c r="F64" s="80"/>
      <c r="G64" s="80"/>
      <c r="H64" s="80"/>
      <c r="I64" s="80"/>
      <c r="J64" s="80"/>
      <c r="K64" s="80"/>
    </row>
    <row r="65" spans="2:11" x14ac:dyDescent="0.25">
      <c r="B65" s="80"/>
      <c r="C65" s="80"/>
      <c r="D65" s="80"/>
      <c r="E65" s="80"/>
      <c r="F65" s="80"/>
      <c r="G65" s="80"/>
      <c r="H65" s="80"/>
      <c r="I65" s="80"/>
      <c r="J65" s="80"/>
      <c r="K65" s="80"/>
    </row>
    <row r="66" spans="2:11" x14ac:dyDescent="0.25">
      <c r="B66" s="80"/>
      <c r="C66" s="80"/>
      <c r="D66" s="80"/>
      <c r="E66" s="80"/>
      <c r="F66" s="80"/>
      <c r="G66" s="80"/>
      <c r="H66" s="80"/>
      <c r="I66" s="80"/>
      <c r="J66" s="80"/>
      <c r="K66" s="80"/>
    </row>
    <row r="67" spans="2:11" x14ac:dyDescent="0.25">
      <c r="B67" s="80"/>
      <c r="C67" s="80"/>
      <c r="D67" s="80"/>
      <c r="E67" s="80"/>
      <c r="F67" s="80"/>
      <c r="G67" s="80"/>
      <c r="H67" s="80"/>
      <c r="I67" s="80"/>
      <c r="J67" s="80"/>
      <c r="K67" s="80"/>
    </row>
    <row r="68" spans="2:11" x14ac:dyDescent="0.25">
      <c r="B68" s="80"/>
      <c r="C68" s="80"/>
      <c r="D68" s="80"/>
      <c r="E68" s="80"/>
      <c r="F68" s="80"/>
      <c r="G68" s="80"/>
      <c r="H68" s="80"/>
      <c r="I68" s="80"/>
      <c r="J68" s="80"/>
      <c r="K68" s="80"/>
    </row>
    <row r="69" spans="2:11" x14ac:dyDescent="0.25">
      <c r="B69" s="80"/>
      <c r="C69" s="80"/>
      <c r="D69" s="80"/>
      <c r="E69" s="80"/>
      <c r="F69" s="80"/>
      <c r="G69" s="80"/>
      <c r="H69" s="80"/>
      <c r="I69" s="80"/>
      <c r="J69" s="80"/>
      <c r="K69" s="80"/>
    </row>
    <row r="70" spans="2:11" x14ac:dyDescent="0.25">
      <c r="B70" s="80"/>
      <c r="C70" s="80"/>
      <c r="D70" s="80"/>
      <c r="E70" s="80"/>
      <c r="F70" s="80"/>
      <c r="G70" s="80"/>
      <c r="H70" s="80"/>
      <c r="I70" s="80"/>
      <c r="J70" s="80"/>
      <c r="K70" s="80"/>
    </row>
    <row r="71" spans="2:11" x14ac:dyDescent="0.25">
      <c r="B71" s="80"/>
      <c r="C71" s="80"/>
      <c r="D71" s="80"/>
      <c r="E71" s="80"/>
      <c r="F71" s="80"/>
      <c r="G71" s="80"/>
      <c r="H71" s="80"/>
      <c r="I71" s="80"/>
      <c r="J71" s="80"/>
      <c r="K71" s="80"/>
    </row>
    <row r="72" spans="2:11" x14ac:dyDescent="0.25">
      <c r="B72" s="80"/>
      <c r="C72" s="80"/>
      <c r="D72" s="80"/>
      <c r="E72" s="80"/>
      <c r="F72" s="80"/>
      <c r="G72" s="80"/>
      <c r="H72" s="80"/>
      <c r="I72" s="80"/>
      <c r="J72" s="80"/>
      <c r="K72" s="80"/>
    </row>
    <row r="73" spans="2:11" x14ac:dyDescent="0.25">
      <c r="B73" s="80"/>
      <c r="C73" s="80"/>
      <c r="D73" s="80"/>
      <c r="E73" s="80"/>
      <c r="F73" s="80"/>
      <c r="G73" s="80"/>
      <c r="H73" s="80"/>
      <c r="I73" s="80"/>
      <c r="J73" s="80"/>
      <c r="K73" s="80"/>
    </row>
    <row r="74" spans="2:11" x14ac:dyDescent="0.25">
      <c r="B74" s="80"/>
      <c r="C74" s="80"/>
      <c r="D74" s="80"/>
      <c r="E74" s="80"/>
      <c r="F74" s="80"/>
      <c r="G74" s="80"/>
      <c r="H74" s="80"/>
      <c r="I74" s="80"/>
      <c r="J74" s="80"/>
      <c r="K74" s="80"/>
    </row>
    <row r="75" spans="2:11" x14ac:dyDescent="0.25">
      <c r="B75" s="80"/>
      <c r="C75" s="80"/>
      <c r="D75" s="80"/>
      <c r="E75" s="80"/>
      <c r="F75" s="80"/>
      <c r="G75" s="80"/>
      <c r="H75" s="80"/>
      <c r="I75" s="80"/>
      <c r="J75" s="80"/>
      <c r="K75" s="80"/>
    </row>
    <row r="76" spans="2:11" x14ac:dyDescent="0.25">
      <c r="B76" s="80"/>
      <c r="C76" s="80"/>
      <c r="D76" s="80"/>
      <c r="E76" s="80"/>
      <c r="F76" s="80"/>
      <c r="G76" s="80"/>
      <c r="H76" s="80"/>
      <c r="I76" s="80"/>
      <c r="J76" s="80"/>
      <c r="K76" s="80"/>
    </row>
    <row r="77" spans="2:11" x14ac:dyDescent="0.25">
      <c r="B77" s="80"/>
      <c r="C77" s="80"/>
      <c r="D77" s="80"/>
      <c r="E77" s="80"/>
      <c r="F77" s="80"/>
      <c r="G77" s="80"/>
      <c r="H77" s="80"/>
      <c r="I77" s="80"/>
      <c r="J77" s="80"/>
      <c r="K77" s="80"/>
    </row>
    <row r="78" spans="2:11" x14ac:dyDescent="0.25">
      <c r="B78" s="80"/>
      <c r="C78" s="80"/>
      <c r="D78" s="80"/>
      <c r="E78" s="80"/>
      <c r="F78" s="80"/>
      <c r="G78" s="80"/>
      <c r="H78" s="80"/>
      <c r="I78" s="80"/>
      <c r="J78" s="80"/>
      <c r="K78" s="80"/>
    </row>
    <row r="79" spans="2:11" x14ac:dyDescent="0.25">
      <c r="B79" s="80"/>
      <c r="C79" s="80"/>
      <c r="D79" s="80"/>
      <c r="E79" s="80"/>
      <c r="F79" s="80"/>
      <c r="G79" s="80"/>
      <c r="H79" s="80"/>
      <c r="I79" s="80"/>
      <c r="J79" s="80"/>
      <c r="K79" s="80"/>
    </row>
    <row r="80" spans="2:11" x14ac:dyDescent="0.25">
      <c r="B80" s="80"/>
      <c r="C80" s="80"/>
      <c r="D80" s="80"/>
      <c r="E80" s="80"/>
      <c r="F80" s="80"/>
      <c r="G80" s="80"/>
      <c r="H80" s="80"/>
      <c r="I80" s="80"/>
      <c r="J80" s="80"/>
      <c r="K80" s="80"/>
    </row>
    <row r="81" spans="2:11" x14ac:dyDescent="0.25">
      <c r="B81" s="80"/>
      <c r="C81" s="80"/>
      <c r="D81" s="80"/>
      <c r="E81" s="80"/>
      <c r="F81" s="80"/>
      <c r="G81" s="80"/>
      <c r="H81" s="80"/>
      <c r="I81" s="80"/>
      <c r="J81" s="80"/>
      <c r="K81" s="80"/>
    </row>
    <row r="82" spans="2:11" x14ac:dyDescent="0.25">
      <c r="B82" s="80"/>
      <c r="C82" s="80"/>
      <c r="D82" s="80"/>
      <c r="E82" s="80"/>
      <c r="F82" s="80"/>
      <c r="G82" s="80"/>
      <c r="H82" s="80"/>
      <c r="I82" s="80"/>
      <c r="J82" s="80"/>
      <c r="K82" s="80"/>
    </row>
    <row r="83" spans="2:11" x14ac:dyDescent="0.25">
      <c r="B83" s="80"/>
      <c r="C83" s="80"/>
      <c r="D83" s="80"/>
      <c r="E83" s="80"/>
      <c r="F83" s="80"/>
      <c r="G83" s="80"/>
      <c r="H83" s="80"/>
      <c r="I83" s="80"/>
      <c r="J83" s="80"/>
      <c r="K83" s="80"/>
    </row>
    <row r="84" spans="2:11" x14ac:dyDescent="0.25">
      <c r="B84" s="80"/>
      <c r="C84" s="80"/>
      <c r="D84" s="80"/>
      <c r="E84" s="80"/>
      <c r="F84" s="80"/>
      <c r="G84" s="80"/>
      <c r="H84" s="80"/>
      <c r="I84" s="80"/>
      <c r="J84" s="80"/>
      <c r="K84" s="80"/>
    </row>
    <row r="85" spans="2:11" x14ac:dyDescent="0.25">
      <c r="B85" s="80"/>
      <c r="C85" s="80"/>
      <c r="D85" s="80"/>
      <c r="E85" s="80"/>
      <c r="F85" s="80"/>
      <c r="G85" s="80"/>
      <c r="H85" s="80"/>
      <c r="I85" s="80"/>
      <c r="J85" s="80"/>
      <c r="K85" s="80"/>
    </row>
    <row r="86" spans="2:11" x14ac:dyDescent="0.25">
      <c r="B86" s="80"/>
      <c r="C86" s="80"/>
      <c r="D86" s="80"/>
      <c r="E86" s="80"/>
      <c r="F86" s="80"/>
      <c r="G86" s="80"/>
      <c r="H86" s="80"/>
      <c r="I86" s="80"/>
      <c r="J86" s="80"/>
      <c r="K86" s="80"/>
    </row>
    <row r="87" spans="2:11" x14ac:dyDescent="0.25">
      <c r="B87" s="80"/>
      <c r="C87" s="80"/>
      <c r="D87" s="80"/>
      <c r="E87" s="80"/>
      <c r="F87" s="80"/>
      <c r="G87" s="80"/>
      <c r="H87" s="80"/>
      <c r="I87" s="80"/>
      <c r="J87" s="80"/>
      <c r="K87" s="80"/>
    </row>
    <row r="88" spans="2:11" x14ac:dyDescent="0.25">
      <c r="B88" s="80"/>
      <c r="C88" s="80"/>
      <c r="D88" s="80"/>
      <c r="E88" s="80"/>
      <c r="F88" s="80"/>
      <c r="G88" s="80"/>
      <c r="H88" s="80"/>
      <c r="I88" s="80"/>
      <c r="J88" s="80"/>
      <c r="K88" s="80"/>
    </row>
    <row r="89" spans="2:11" x14ac:dyDescent="0.25">
      <c r="B89" s="80"/>
      <c r="C89" s="80"/>
      <c r="D89" s="80"/>
      <c r="E89" s="80"/>
      <c r="F89" s="80"/>
      <c r="G89" s="80"/>
      <c r="H89" s="80"/>
      <c r="I89" s="80"/>
      <c r="J89" s="80"/>
      <c r="K89" s="80"/>
    </row>
    <row r="90" spans="2:11" x14ac:dyDescent="0.25">
      <c r="B90" s="80"/>
      <c r="C90" s="80"/>
      <c r="D90" s="80"/>
      <c r="E90" s="80"/>
      <c r="F90" s="80"/>
      <c r="G90" s="80"/>
      <c r="H90" s="80"/>
      <c r="I90" s="80"/>
      <c r="J90" s="80"/>
      <c r="K90" s="80"/>
    </row>
    <row r="91" spans="2:11" x14ac:dyDescent="0.25">
      <c r="B91" s="80"/>
      <c r="C91" s="80"/>
      <c r="D91" s="80"/>
      <c r="E91" s="80"/>
      <c r="F91" s="80"/>
      <c r="G91" s="80"/>
      <c r="H91" s="80"/>
      <c r="I91" s="80"/>
      <c r="J91" s="80"/>
      <c r="K91" s="80"/>
    </row>
    <row r="92" spans="2:11" x14ac:dyDescent="0.25">
      <c r="B92" s="80"/>
      <c r="C92" s="80"/>
      <c r="D92" s="80"/>
      <c r="E92" s="80"/>
      <c r="F92" s="80"/>
      <c r="G92" s="80"/>
      <c r="H92" s="80"/>
      <c r="I92" s="80"/>
      <c r="J92" s="80"/>
      <c r="K92" s="80"/>
    </row>
    <row r="93" spans="2:11" x14ac:dyDescent="0.25">
      <c r="B93" s="80"/>
      <c r="C93" s="80"/>
      <c r="D93" s="80"/>
      <c r="E93" s="80"/>
      <c r="F93" s="80"/>
      <c r="G93" s="80"/>
      <c r="H93" s="80"/>
      <c r="I93" s="80"/>
      <c r="J93" s="80"/>
      <c r="K93" s="80"/>
    </row>
    <row r="94" spans="2:11" x14ac:dyDescent="0.25">
      <c r="B94" s="80"/>
      <c r="C94" s="80"/>
      <c r="D94" s="80"/>
      <c r="E94" s="80"/>
      <c r="F94" s="80"/>
      <c r="G94" s="80"/>
      <c r="H94" s="80"/>
      <c r="I94" s="80"/>
      <c r="J94" s="80"/>
      <c r="K94" s="80"/>
    </row>
    <row r="95" spans="2:11" x14ac:dyDescent="0.25">
      <c r="B95" s="80"/>
      <c r="C95" s="80"/>
      <c r="D95" s="80"/>
      <c r="E95" s="80"/>
      <c r="F95" s="80"/>
      <c r="G95" s="80"/>
      <c r="H95" s="80"/>
      <c r="I95" s="80"/>
      <c r="J95" s="80"/>
      <c r="K95" s="80"/>
    </row>
    <row r="96" spans="2:11" x14ac:dyDescent="0.25">
      <c r="B96" s="80"/>
      <c r="C96" s="80"/>
      <c r="D96" s="80"/>
      <c r="E96" s="80"/>
      <c r="F96" s="80"/>
      <c r="G96" s="80"/>
      <c r="H96" s="80"/>
      <c r="I96" s="80"/>
      <c r="J96" s="80"/>
      <c r="K96" s="80"/>
    </row>
    <row r="97" spans="2:11" x14ac:dyDescent="0.25">
      <c r="B97" s="80"/>
      <c r="C97" s="80"/>
      <c r="D97" s="80"/>
      <c r="E97" s="80"/>
      <c r="F97" s="80"/>
      <c r="G97" s="80"/>
      <c r="H97" s="80"/>
      <c r="I97" s="80"/>
      <c r="J97" s="80"/>
      <c r="K97" s="80"/>
    </row>
    <row r="98" spans="2:11" x14ac:dyDescent="0.25">
      <c r="B98" s="80"/>
      <c r="C98" s="80"/>
      <c r="D98" s="80"/>
      <c r="E98" s="80"/>
      <c r="F98" s="80"/>
      <c r="G98" s="80"/>
      <c r="H98" s="80"/>
      <c r="I98" s="80"/>
      <c r="J98" s="80"/>
      <c r="K98" s="80"/>
    </row>
    <row r="99" spans="2:11" x14ac:dyDescent="0.25">
      <c r="B99" s="80"/>
      <c r="C99" s="80"/>
      <c r="D99" s="80"/>
      <c r="E99" s="80"/>
      <c r="F99" s="80"/>
      <c r="G99" s="80"/>
      <c r="H99" s="80"/>
      <c r="I99" s="80"/>
      <c r="J99" s="80"/>
      <c r="K99" s="80"/>
    </row>
    <row r="100" spans="2:11" x14ac:dyDescent="0.25">
      <c r="B100" s="80"/>
      <c r="C100" s="80"/>
      <c r="D100" s="80"/>
      <c r="E100" s="80"/>
      <c r="F100" s="80"/>
      <c r="G100" s="80"/>
      <c r="H100" s="80"/>
      <c r="I100" s="80"/>
      <c r="J100" s="80"/>
      <c r="K100" s="80"/>
    </row>
    <row r="101" spans="2:11" x14ac:dyDescent="0.25">
      <c r="B101" s="80"/>
      <c r="C101" s="80"/>
      <c r="D101" s="80"/>
      <c r="E101" s="80"/>
      <c r="F101" s="80"/>
      <c r="G101" s="80"/>
      <c r="H101" s="80"/>
      <c r="I101" s="80"/>
      <c r="J101" s="80"/>
      <c r="K101" s="80"/>
    </row>
    <row r="102" spans="2:11" x14ac:dyDescent="0.25">
      <c r="B102" s="80"/>
      <c r="C102" s="80"/>
      <c r="D102" s="80"/>
      <c r="E102" s="80"/>
      <c r="F102" s="80"/>
      <c r="G102" s="80"/>
      <c r="H102" s="80"/>
      <c r="I102" s="80"/>
      <c r="J102" s="80"/>
      <c r="K102" s="80"/>
    </row>
    <row r="103" spans="2:11" x14ac:dyDescent="0.25">
      <c r="B103" s="80"/>
      <c r="C103" s="80"/>
      <c r="D103" s="80"/>
      <c r="E103" s="80"/>
      <c r="F103" s="80"/>
      <c r="G103" s="80"/>
      <c r="H103" s="80"/>
      <c r="I103" s="80"/>
      <c r="J103" s="80"/>
      <c r="K103" s="80"/>
    </row>
    <row r="104" spans="2:11" x14ac:dyDescent="0.25">
      <c r="B104" s="80"/>
      <c r="C104" s="80"/>
      <c r="D104" s="80"/>
      <c r="E104" s="80"/>
      <c r="F104" s="80"/>
      <c r="G104" s="80"/>
      <c r="H104" s="80"/>
      <c r="I104" s="80"/>
      <c r="J104" s="80"/>
      <c r="K104" s="80"/>
    </row>
    <row r="105" spans="2:11" x14ac:dyDescent="0.25">
      <c r="B105" s="80"/>
      <c r="C105" s="80"/>
      <c r="D105" s="80"/>
      <c r="E105" s="80"/>
      <c r="F105" s="80"/>
      <c r="G105" s="80"/>
      <c r="H105" s="80"/>
      <c r="I105" s="80"/>
      <c r="J105" s="80"/>
      <c r="K105" s="80"/>
    </row>
    <row r="106" spans="2:11" x14ac:dyDescent="0.25">
      <c r="B106" s="80"/>
      <c r="C106" s="80"/>
      <c r="D106" s="80"/>
      <c r="E106" s="80"/>
      <c r="F106" s="80"/>
      <c r="G106" s="80"/>
      <c r="H106" s="80"/>
      <c r="I106" s="80"/>
      <c r="J106" s="80"/>
      <c r="K106" s="80"/>
    </row>
    <row r="107" spans="2:11" x14ac:dyDescent="0.25">
      <c r="B107" s="80"/>
      <c r="C107" s="80"/>
      <c r="D107" s="80"/>
      <c r="E107" s="80"/>
      <c r="F107" s="80"/>
      <c r="G107" s="80"/>
      <c r="H107" s="80"/>
      <c r="I107" s="80"/>
      <c r="J107" s="80"/>
      <c r="K107" s="80"/>
    </row>
    <row r="108" spans="2:11" x14ac:dyDescent="0.25">
      <c r="B108" s="80"/>
      <c r="C108" s="80"/>
      <c r="D108" s="80"/>
      <c r="E108" s="80"/>
      <c r="F108" s="80"/>
      <c r="G108" s="80"/>
      <c r="H108" s="80"/>
      <c r="I108" s="80"/>
      <c r="J108" s="80"/>
      <c r="K108" s="80"/>
    </row>
    <row r="109" spans="2:11" x14ac:dyDescent="0.25">
      <c r="B109" s="80"/>
      <c r="C109" s="80"/>
      <c r="D109" s="80"/>
      <c r="E109" s="80"/>
      <c r="F109" s="80"/>
      <c r="G109" s="80"/>
      <c r="H109" s="80"/>
      <c r="I109" s="80"/>
      <c r="J109" s="80"/>
      <c r="K109" s="80"/>
    </row>
    <row r="110" spans="2:11" x14ac:dyDescent="0.25">
      <c r="B110" s="80"/>
      <c r="C110" s="80"/>
      <c r="D110" s="80"/>
      <c r="E110" s="80"/>
      <c r="F110" s="80"/>
      <c r="G110" s="80"/>
      <c r="H110" s="80"/>
      <c r="I110" s="80"/>
      <c r="J110" s="80"/>
      <c r="K110" s="80"/>
    </row>
    <row r="111" spans="2:11" x14ac:dyDescent="0.25">
      <c r="B111" s="80"/>
      <c r="C111" s="80"/>
      <c r="D111" s="80"/>
      <c r="E111" s="80"/>
      <c r="F111" s="80"/>
      <c r="G111" s="80"/>
      <c r="H111" s="80"/>
      <c r="I111" s="80"/>
      <c r="J111" s="80"/>
      <c r="K111" s="80"/>
    </row>
    <row r="112" spans="2:11" x14ac:dyDescent="0.25">
      <c r="B112" s="80"/>
      <c r="C112" s="80"/>
      <c r="D112" s="80"/>
      <c r="E112" s="80"/>
      <c r="F112" s="80"/>
      <c r="G112" s="80"/>
      <c r="H112" s="80"/>
      <c r="I112" s="80"/>
      <c r="J112" s="80"/>
      <c r="K112" s="80"/>
    </row>
    <row r="113" spans="2:11" x14ac:dyDescent="0.25">
      <c r="B113" s="80"/>
      <c r="C113" s="80"/>
      <c r="D113" s="80"/>
      <c r="E113" s="80"/>
      <c r="F113" s="80"/>
      <c r="G113" s="80"/>
      <c r="H113" s="80"/>
      <c r="I113" s="80"/>
      <c r="J113" s="80"/>
      <c r="K113" s="80"/>
    </row>
    <row r="114" spans="2:11" x14ac:dyDescent="0.25">
      <c r="B114" s="80"/>
      <c r="C114" s="80"/>
      <c r="D114" s="80"/>
      <c r="E114" s="80"/>
      <c r="F114" s="80"/>
      <c r="G114" s="80"/>
      <c r="H114" s="80"/>
      <c r="I114" s="80"/>
      <c r="J114" s="80"/>
      <c r="K114" s="80"/>
    </row>
    <row r="115" spans="2:11" x14ac:dyDescent="0.25">
      <c r="B115" s="80"/>
      <c r="C115" s="80"/>
      <c r="D115" s="80"/>
      <c r="E115" s="80"/>
      <c r="F115" s="80"/>
      <c r="G115" s="80"/>
      <c r="H115" s="80"/>
      <c r="I115" s="80"/>
      <c r="J115" s="80"/>
      <c r="K115" s="80"/>
    </row>
    <row r="116" spans="2:11" x14ac:dyDescent="0.25">
      <c r="B116" s="80"/>
      <c r="C116" s="80"/>
      <c r="D116" s="80"/>
      <c r="E116" s="80"/>
      <c r="F116" s="80"/>
      <c r="G116" s="80"/>
      <c r="H116" s="80"/>
      <c r="I116" s="80"/>
      <c r="J116" s="80"/>
      <c r="K116" s="80"/>
    </row>
    <row r="117" spans="2:11" x14ac:dyDescent="0.25">
      <c r="B117" s="80"/>
      <c r="C117" s="80"/>
      <c r="D117" s="80"/>
      <c r="E117" s="80"/>
      <c r="F117" s="80"/>
      <c r="G117" s="80"/>
      <c r="H117" s="80"/>
      <c r="I117" s="80"/>
      <c r="J117" s="80"/>
      <c r="K117" s="80"/>
    </row>
    <row r="118" spans="2:11" x14ac:dyDescent="0.25">
      <c r="B118" s="80"/>
      <c r="C118" s="80"/>
      <c r="D118" s="80"/>
      <c r="E118" s="80"/>
      <c r="F118" s="80"/>
      <c r="G118" s="80"/>
      <c r="H118" s="80"/>
      <c r="I118" s="80"/>
      <c r="J118" s="80"/>
      <c r="K118" s="80"/>
    </row>
    <row r="119" spans="2:11" x14ac:dyDescent="0.25">
      <c r="B119" s="80"/>
      <c r="C119" s="80"/>
      <c r="D119" s="80"/>
      <c r="E119" s="80"/>
      <c r="F119" s="80"/>
      <c r="G119" s="80"/>
      <c r="H119" s="80"/>
      <c r="I119" s="80"/>
      <c r="J119" s="80"/>
      <c r="K119" s="80"/>
    </row>
  </sheetData>
  <mergeCells count="12">
    <mergeCell ref="E34:J34"/>
    <mergeCell ref="E47:J47"/>
    <mergeCell ref="E48:J48"/>
    <mergeCell ref="E50:J50"/>
    <mergeCell ref="D3:I3"/>
    <mergeCell ref="D4:I4"/>
    <mergeCell ref="D6:I6"/>
    <mergeCell ref="E15:J15"/>
    <mergeCell ref="E16:J16"/>
    <mergeCell ref="E18:J18"/>
    <mergeCell ref="E31:J31"/>
    <mergeCell ref="E32:J32"/>
  </mergeCells>
  <hyperlinks>
    <hyperlink ref="C1" location="TOC!A1" display="Back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READ ME</vt:lpstr>
      <vt:lpstr>TOC</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Savings Summary</vt:lpstr>
      <vt:lpstr>Heating Summary</vt:lpstr>
      <vt:lpstr>Cooling Summary</vt:lpstr>
      <vt:lpstr>Non-Equip Summary</vt:lpstr>
      <vt:lpstr>ASHP Detail</vt:lpstr>
      <vt:lpstr>DHP Detail</vt:lpstr>
      <vt:lpstr>CAC Detail</vt:lpstr>
      <vt:lpstr>eFAF Detail</vt:lpstr>
      <vt:lpstr>Electric Zonal Detail</vt:lpstr>
      <vt:lpstr>FAF GasOther Detail</vt:lpstr>
      <vt:lpstr>RAC Detail</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fschaefer@cadeogroup.com</dc:creator>
  <cp:lastModifiedBy>Joan Wang</cp:lastModifiedBy>
  <cp:lastPrinted>2019-04-18T23:07:20Z</cp:lastPrinted>
  <dcterms:created xsi:type="dcterms:W3CDTF">2016-08-05T21:09:07Z</dcterms:created>
  <dcterms:modified xsi:type="dcterms:W3CDTF">2022-07-18T17:26:39Z</dcterms:modified>
</cp:coreProperties>
</file>