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XZK9921\Downloads\"/>
    </mc:Choice>
  </mc:AlternateContent>
  <bookViews>
    <workbookView xWindow="13896" yWindow="1860" windowWidth="21600" windowHeight="11388"/>
  </bookViews>
  <sheets>
    <sheet name="Calculator" sheetId="2" r:id="rId1"/>
    <sheet name="Lookup" sheetId="3" state="hidden" r:id="rId2"/>
  </sheets>
  <definedNames>
    <definedName name="_xlnm.Print_Area" localSheetId="0">Calculator!$A$1:$I$30</definedName>
    <definedName name="UtilityList">UtilityTable[Utility]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2" l="1"/>
  <c r="D23" i="2" l="1"/>
  <c r="D22" i="2"/>
  <c r="B16" i="2"/>
  <c r="B15" i="2"/>
  <c r="D21" i="2"/>
  <c r="E21" i="2" s="1"/>
  <c r="F3" i="2"/>
  <c r="F4" i="2"/>
  <c r="F5" i="2"/>
  <c r="F7" i="2"/>
  <c r="F8" i="2"/>
  <c r="F9" i="2"/>
  <c r="F10" i="2"/>
  <c r="F11" i="2"/>
  <c r="E3" i="2"/>
  <c r="E4" i="2"/>
  <c r="E5" i="2"/>
  <c r="E7" i="2"/>
  <c r="E8" i="2"/>
  <c r="E9" i="2"/>
  <c r="E10" i="2"/>
  <c r="E11" i="2"/>
  <c r="F21" i="2" l="1"/>
  <c r="F16" i="2" l="1"/>
  <c r="H16" i="2"/>
  <c r="E16" i="2"/>
  <c r="B14" i="2"/>
  <c r="F15" i="2" l="1"/>
  <c r="H15" i="2"/>
  <c r="E15" i="2"/>
  <c r="H14" i="2"/>
  <c r="F14" i="2"/>
  <c r="E14" i="2"/>
  <c r="C1" i="2" l="1" a="1"/>
  <c r="C1" i="2" s="1"/>
  <c r="F23" i="2" l="1"/>
  <c r="E23" i="2"/>
  <c r="H23" i="2"/>
  <c r="H1" i="2"/>
  <c r="H24" i="2" l="1"/>
  <c r="F24" i="2"/>
  <c r="E24" i="2"/>
  <c r="E22" i="2"/>
  <c r="H22" i="2"/>
  <c r="F22" i="2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<sst xmlns="http://schemas.openxmlformats.org/spreadsheetml/2006/main" count="181" uniqueCount="178">
  <si>
    <t>Industrial</t>
  </si>
  <si>
    <t>Notes</t>
  </si>
  <si>
    <t>Engagement Year</t>
  </si>
  <si>
    <t>Measure Start Date</t>
  </si>
  <si>
    <t>Measure End Date</t>
  </si>
  <si>
    <t>Measure Reference Number</t>
  </si>
  <si>
    <t>SEM Cumulative Verified Site Savings</t>
  </si>
  <si>
    <t>SEM Verified Site Savings</t>
  </si>
  <si>
    <t>SEM Annual Site Savings Achieved</t>
  </si>
  <si>
    <t>Sector</t>
  </si>
  <si>
    <t>CWBWB92101</t>
  </si>
  <si>
    <t>IWBWB83132</t>
  </si>
  <si>
    <t>Commercial</t>
  </si>
  <si>
    <t>Participant Information</t>
  </si>
  <si>
    <t>Participant Name</t>
  </si>
  <si>
    <t>Serving Utility</t>
  </si>
  <si>
    <t>Utility</t>
  </si>
  <si>
    <t>Albion</t>
  </si>
  <si>
    <t>Ashland</t>
  </si>
  <si>
    <t>Asotin PUD</t>
  </si>
  <si>
    <t>Bandon</t>
  </si>
  <si>
    <t>Benton PUD</t>
  </si>
  <si>
    <t>Benton REA</t>
  </si>
  <si>
    <t>Big Bend</t>
  </si>
  <si>
    <t>Blachly-Lane</t>
  </si>
  <si>
    <t>Blaine</t>
  </si>
  <si>
    <t>Bonners Ferry</t>
  </si>
  <si>
    <t>Burley</t>
  </si>
  <si>
    <t>Canby</t>
  </si>
  <si>
    <t>Cascade Locks</t>
  </si>
  <si>
    <t>CEC</t>
  </si>
  <si>
    <t>Central Lincoln</t>
  </si>
  <si>
    <t>Centralia</t>
  </si>
  <si>
    <t>Cheney</t>
  </si>
  <si>
    <t>Chewelah</t>
  </si>
  <si>
    <t>Clallam</t>
  </si>
  <si>
    <t>Clark</t>
  </si>
  <si>
    <t>Clatskanie</t>
  </si>
  <si>
    <t>Clearwater</t>
  </si>
  <si>
    <t>Columbia Basin</t>
  </si>
  <si>
    <t>Columbia Power</t>
  </si>
  <si>
    <t>Columbia REA</t>
  </si>
  <si>
    <t>Columbia River</t>
  </si>
  <si>
    <t>Consolidated</t>
  </si>
  <si>
    <t>Consumers</t>
  </si>
  <si>
    <t>Coos-Curry</t>
  </si>
  <si>
    <t>Coulee Dam</t>
  </si>
  <si>
    <t>Cowlitz</t>
  </si>
  <si>
    <t>Declo</t>
  </si>
  <si>
    <t>DOE-RL</t>
  </si>
  <si>
    <t>Douglas Elec</t>
  </si>
  <si>
    <t>Drain</t>
  </si>
  <si>
    <t>East End</t>
  </si>
  <si>
    <t>Eatonville</t>
  </si>
  <si>
    <t>Ellensburg</t>
  </si>
  <si>
    <t>Elmhurst</t>
  </si>
  <si>
    <t>Emerald</t>
  </si>
  <si>
    <t>Energy Northwest</t>
  </si>
  <si>
    <t>EWEB</t>
  </si>
  <si>
    <t>Fairchild</t>
  </si>
  <si>
    <t>Fall River</t>
  </si>
  <si>
    <t>Farmers</t>
  </si>
  <si>
    <t>Ferry</t>
  </si>
  <si>
    <t>Flathead</t>
  </si>
  <si>
    <t>Forest Grove</t>
  </si>
  <si>
    <t>Franklin County</t>
  </si>
  <si>
    <t>Glacier</t>
  </si>
  <si>
    <t>Grant</t>
  </si>
  <si>
    <t>Grays Harbor</t>
  </si>
  <si>
    <t>Harney</t>
  </si>
  <si>
    <t>Hermiston</t>
  </si>
  <si>
    <t>Heyburn</t>
  </si>
  <si>
    <t>Hood River</t>
  </si>
  <si>
    <t>Idaho County</t>
  </si>
  <si>
    <t>Idaho Falls Power</t>
  </si>
  <si>
    <t>Inland</t>
  </si>
  <si>
    <t>Jefferson</t>
  </si>
  <si>
    <t>Kittitas</t>
  </si>
  <si>
    <t>Klickitat</t>
  </si>
  <si>
    <t>Kootenai</t>
  </si>
  <si>
    <t>KTU</t>
  </si>
  <si>
    <t>Lakeview</t>
  </si>
  <si>
    <t>Lane Electric</t>
  </si>
  <si>
    <t>Lewis</t>
  </si>
  <si>
    <t>Lincoln</t>
  </si>
  <si>
    <t>Lost River</t>
  </si>
  <si>
    <t>Lower Valley</t>
  </si>
  <si>
    <t>Mason Co 1</t>
  </si>
  <si>
    <t>Mason Co 3</t>
  </si>
  <si>
    <t>McCleary</t>
  </si>
  <si>
    <t>McMinnville</t>
  </si>
  <si>
    <t>Midstate</t>
  </si>
  <si>
    <t>Milton</t>
  </si>
  <si>
    <t>Milton-Freewater</t>
  </si>
  <si>
    <t>Minidoka</t>
  </si>
  <si>
    <t>Mission Valley</t>
  </si>
  <si>
    <t>Missoula</t>
  </si>
  <si>
    <t>Modern</t>
  </si>
  <si>
    <t>Monmouth</t>
  </si>
  <si>
    <t>Nespelem</t>
  </si>
  <si>
    <t>NETL</t>
  </si>
  <si>
    <t>Northern Lights</t>
  </si>
  <si>
    <t>Northern Wasco</t>
  </si>
  <si>
    <t>Ohop</t>
  </si>
  <si>
    <t>Okanogan Coop</t>
  </si>
  <si>
    <t>Okanogan PUD</t>
  </si>
  <si>
    <t>OPALCO</t>
  </si>
  <si>
    <t>Oregon Trail</t>
  </si>
  <si>
    <t>Pacific</t>
  </si>
  <si>
    <t>Parkland</t>
  </si>
  <si>
    <t>Pend Oreille</t>
  </si>
  <si>
    <t>Peninsula</t>
  </si>
  <si>
    <t>Plummer</t>
  </si>
  <si>
    <t>PNGC</t>
  </si>
  <si>
    <t>Port</t>
  </si>
  <si>
    <t>Port Angeles</t>
  </si>
  <si>
    <t>Raft River</t>
  </si>
  <si>
    <t>Ravalli County</t>
  </si>
  <si>
    <t>Richland</t>
  </si>
  <si>
    <t>Riverside Electric</t>
  </si>
  <si>
    <t>Rupert</t>
  </si>
  <si>
    <t>Salem</t>
  </si>
  <si>
    <t>Salmon River</t>
  </si>
  <si>
    <t>Seattle</t>
  </si>
  <si>
    <t>Skamania</t>
  </si>
  <si>
    <t>Snohomish PUD</t>
  </si>
  <si>
    <t>Soda Springs</t>
  </si>
  <si>
    <t>South Side</t>
  </si>
  <si>
    <t>Springfield</t>
  </si>
  <si>
    <t>Steilacoom</t>
  </si>
  <si>
    <t>Sumas</t>
  </si>
  <si>
    <t>Surprise Valley</t>
  </si>
  <si>
    <t>Tacoma Power</t>
  </si>
  <si>
    <t>Tanner</t>
  </si>
  <si>
    <t>Tillamook</t>
  </si>
  <si>
    <t>Troy</t>
  </si>
  <si>
    <t>UIUC</t>
  </si>
  <si>
    <t>Umatilla</t>
  </si>
  <si>
    <t>United Electric</t>
  </si>
  <si>
    <t>USBR General</t>
  </si>
  <si>
    <t>USN Bangor</t>
  </si>
  <si>
    <t>USN Bremerton</t>
  </si>
  <si>
    <t>USN Everett</t>
  </si>
  <si>
    <t>Vera</t>
  </si>
  <si>
    <t>Vigilante</t>
  </si>
  <si>
    <t>Wahkiakum</t>
  </si>
  <si>
    <t>Wasco</t>
  </si>
  <si>
    <t>Weiser</t>
  </si>
  <si>
    <t>West Oregon</t>
  </si>
  <si>
    <t>Whatcom Co 1</t>
  </si>
  <si>
    <t>WREC</t>
  </si>
  <si>
    <t>Yakama</t>
  </si>
  <si>
    <t>SEM Measure Type</t>
  </si>
  <si>
    <t>Measure Reference Number Lookup</t>
  </si>
  <si>
    <t>Utility Lookup</t>
  </si>
  <si>
    <t>Engagement Information</t>
  </si>
  <si>
    <t>BEETS Inputs</t>
  </si>
  <si>
    <t>Multiyear (8-year ML)</t>
  </si>
  <si>
    <t>Legacy (1-year ML)</t>
  </si>
  <si>
    <t>Savings History</t>
  </si>
  <si>
    <t>BPA</t>
  </si>
  <si>
    <t>MM/DD/YYYY</t>
  </si>
  <si>
    <t>Select: 'Commercial' or 'Industrial'</t>
  </si>
  <si>
    <t>Input or Select Dropdown</t>
  </si>
  <si>
    <t>v8.3</t>
  </si>
  <si>
    <t xml:space="preserve">SEM Calculator </t>
  </si>
  <si>
    <r>
      <t xml:space="preserve">Enter the </t>
    </r>
    <r>
      <rPr>
        <b/>
        <i/>
        <sz val="11"/>
        <color theme="1" tint="0.499984740745262"/>
        <rFont val="Calibri"/>
        <family val="2"/>
      </rPr>
      <t>SEM Cumulative Verified Site Savings**</t>
    </r>
    <r>
      <rPr>
        <i/>
        <sz val="11"/>
        <color theme="1" tint="0.499984740745262"/>
        <rFont val="Calibri"/>
        <family val="2"/>
      </rPr>
      <t xml:space="preserve"> for the year(s) indicated.</t>
    </r>
  </si>
  <si>
    <t>**SEM Cumulative Verified Savings are the energy savings measured relative to the SEM Baseline in a given performance period year</t>
  </si>
  <si>
    <t xml:space="preserve">ACME Manufacturing </t>
  </si>
  <si>
    <t>Example Entry or Formatting</t>
  </si>
  <si>
    <t>Select: 'Legacy' or 'Multiyear'</t>
  </si>
  <si>
    <r>
      <t xml:space="preserve">Model baseline period </t>
    </r>
    <r>
      <rPr>
        <i/>
        <u/>
        <sz val="12"/>
        <rFont val="Calibri"/>
        <family val="2"/>
        <scheme val="minor"/>
      </rPr>
      <t>precedes</t>
    </r>
    <r>
      <rPr>
        <i/>
        <sz val="12"/>
        <rFont val="Calibri"/>
        <family val="2"/>
        <scheme val="minor"/>
      </rPr>
      <t>*</t>
    </r>
  </si>
  <si>
    <t>Select: 'Utility name' from dropdown</t>
  </si>
  <si>
    <t>Select: Year '#' from dropdown</t>
  </si>
  <si>
    <t xml:space="preserve">   *Typically Year '1'; but if the model was re-baselined before Year 5 (for example), then select Year '5'.</t>
  </si>
  <si>
    <t>NOTES:</t>
  </si>
  <si>
    <t>CWBWB82154</t>
  </si>
  <si>
    <t>IWBWB83165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</si>
</sst>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"/>
    <numFmt numFmtId="165" formatCode="_(* #,##0_);_(* \(#,##0\);_(* &quot;-&quot;??_);_(@_)"/>
    <numFmt numFmtId="166" formatCode="&quot;Year &quot;#,##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8"/>
      <color indexed="9"/>
      <name val="Calibri"/>
      <family val="2"/>
    </font>
    <font>
      <b/>
      <sz val="12"/>
      <color indexed="23"/>
      <name val="Calibri"/>
      <family val="2"/>
    </font>
    <font>
      <sz val="12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indexed="23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name val="Calibri"/>
      <family val="2"/>
    </font>
    <font>
      <i/>
      <u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2"/>
      <color theme="1" tint="0.249977111117893"/>
      <name val="Calibri"/>
      <family val="2"/>
      <scheme val="minor"/>
    </font>
    <font>
      <b/>
      <i/>
      <sz val="18"/>
      <color theme="1" tint="0.249977111117893"/>
      <name val="Calibri"/>
      <family val="2"/>
    </font>
    <font>
      <b/>
      <sz val="14"/>
      <name val="Calibri"/>
      <family val="2"/>
    </font>
    <font>
      <b/>
      <sz val="20"/>
      <color indexed="9"/>
      <name val="Calibri"/>
      <family val="2"/>
    </font>
    <font>
      <sz val="11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</font>
    <font>
      <i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sz val="11"/>
      <name val="Calibri"/>
      <family val="2"/>
    </font>
    <font>
      <sz val="10"/>
      <color theme="0"/>
      <name val="Calibri"/>
      <family val="2"/>
    </font>
    <font>
      <i/>
      <sz val="11"/>
      <color theme="1" tint="0.499984740745262"/>
      <name val="Calibri"/>
      <family val="2"/>
    </font>
    <font>
      <b/>
      <i/>
      <sz val="11"/>
      <color theme="1" tint="0.499984740745262"/>
      <name val="Calibri"/>
      <family val="2"/>
    </font>
    <font>
      <b/>
      <i/>
      <sz val="11"/>
      <color theme="1" tint="0.499984740745262"/>
      <name val="Calibri"/>
      <family val="2"/>
      <scheme val="minor"/>
    </font>
    <font>
      <i/>
      <sz val="12"/>
      <name val="Calibri"/>
      <family val="2"/>
    </font>
    <font>
      <b/>
      <i/>
      <u/>
      <sz val="11"/>
      <color theme="1" tint="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86">
    <xf numFmtId="0" fontId="0" fillId="0" borderId="0" xfId="0"/>
    <xf numFmtId="0" fontId="0" fillId="0" borderId="0" xfId="0" applyAlignment="1">
      <alignment vertical="center"/>
    </xf>
    <xf numFmtId="0" fontId="2" fillId="3" borderId="5" xfId="0" applyFont="1" applyFill="1" applyBorder="1" applyAlignment="1">
      <alignment vertical="center"/>
    </xf>
    <xf numFmtId="166" fontId="5" fillId="4" borderId="11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/>
    <xf numFmtId="0" fontId="12" fillId="0" borderId="0" xfId="0" applyFont="1"/>
    <xf numFmtId="44" fontId="14" fillId="4" borderId="10" xfId="2" applyFont="1" applyFill="1" applyBorder="1" applyAlignment="1" applyProtection="1">
      <alignment horizontal="left" vertical="center"/>
    </xf>
    <xf numFmtId="165" fontId="14" fillId="4" borderId="10" xfId="1" applyNumberFormat="1" applyFont="1" applyFill="1" applyBorder="1" applyAlignment="1" applyProtection="1">
      <alignment horizontal="left" vertical="center"/>
    </xf>
    <xf numFmtId="14" fontId="5" fillId="4" borderId="11" xfId="0" applyNumberFormat="1" applyFont="1" applyFill="1" applyBorder="1" applyAlignment="1" applyProtection="1">
      <alignment horizontal="center" vertical="center"/>
      <protection locked="0"/>
    </xf>
    <xf numFmtId="0" fontId="6" fillId="5" borderId="2" xfId="3" applyFont="1" applyFill="1" applyBorder="1" applyAlignment="1">
      <alignment vertical="center" wrapText="1"/>
    </xf>
    <xf numFmtId="0" fontId="3" fillId="3" borderId="0" xfId="3" applyFont="1" applyFill="1" applyAlignment="1">
      <alignment horizontal="left" vertical="center"/>
    </xf>
    <xf numFmtId="0" fontId="4" fillId="3" borderId="0" xfId="3" applyFont="1" applyFill="1" applyAlignment="1">
      <alignment horizontal="left" vertical="center"/>
    </xf>
    <xf numFmtId="0" fontId="15" fillId="3" borderId="0" xfId="3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0" fillId="3" borderId="7" xfId="0" applyFill="1" applyBorder="1" applyAlignment="1">
      <alignment vertical="center"/>
    </xf>
    <xf numFmtId="165" fontId="14" fillId="4" borderId="10" xfId="1" applyNumberFormat="1" applyFont="1" applyFill="1" applyBorder="1" applyAlignment="1" applyProtection="1">
      <alignment horizontal="left" vertical="top"/>
    </xf>
    <xf numFmtId="166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Alignment="1">
      <alignment horizontal="left" vertical="center" indent="3"/>
    </xf>
    <xf numFmtId="0" fontId="5" fillId="3" borderId="0" xfId="0" applyFont="1" applyFill="1" applyAlignment="1">
      <alignment horizontal="left" vertical="center" wrapText="1" indent="3"/>
    </xf>
    <xf numFmtId="0" fontId="3" fillId="3" borderId="0" xfId="3" applyFont="1" applyFill="1" applyAlignment="1">
      <alignment horizontal="center" vertical="center"/>
    </xf>
    <xf numFmtId="0" fontId="16" fillId="3" borderId="7" xfId="0" applyFont="1" applyFill="1" applyBorder="1"/>
    <xf numFmtId="0" fontId="2" fillId="3" borderId="7" xfId="0" applyFont="1" applyFill="1" applyBorder="1" applyAlignment="1">
      <alignment vertical="center"/>
    </xf>
    <xf numFmtId="14" fontId="10" fillId="3" borderId="7" xfId="0" applyNumberFormat="1" applyFont="1" applyFill="1" applyBorder="1" applyAlignment="1">
      <alignment horizontal="right" vertical="center" indent="1"/>
    </xf>
    <xf numFmtId="0" fontId="2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 indent="3"/>
    </xf>
    <xf numFmtId="0" fontId="7" fillId="3" borderId="0" xfId="0" applyFont="1" applyFill="1" applyAlignment="1">
      <alignment horizontal="left" vertical="center" wrapText="1" indent="3"/>
    </xf>
    <xf numFmtId="0" fontId="16" fillId="3" borderId="0" xfId="0" applyFont="1" applyFill="1"/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 applyProtection="1">
      <alignment horizontal="left" vertical="center" wrapText="1"/>
      <protection locked="0"/>
    </xf>
    <xf numFmtId="3" fontId="2" fillId="3" borderId="0" xfId="0" applyNumberFormat="1" applyFont="1" applyFill="1" applyAlignment="1">
      <alignment horizontal="left" vertical="center" indent="3"/>
    </xf>
    <xf numFmtId="0" fontId="2" fillId="6" borderId="12" xfId="0" applyFont="1" applyFill="1" applyBorder="1" applyAlignment="1">
      <alignment vertical="center"/>
    </xf>
    <xf numFmtId="0" fontId="2" fillId="6" borderId="14" xfId="0" applyFont="1" applyFill="1" applyBorder="1" applyAlignment="1">
      <alignment vertical="center"/>
    </xf>
    <xf numFmtId="0" fontId="2" fillId="6" borderId="15" xfId="0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3" fillId="5" borderId="2" xfId="3" applyFont="1" applyFill="1" applyBorder="1" applyAlignment="1">
      <alignment vertical="center"/>
    </xf>
    <xf numFmtId="0" fontId="3" fillId="5" borderId="2" xfId="3" applyFont="1" applyFill="1" applyBorder="1" applyAlignment="1">
      <alignment horizontal="center" vertical="center"/>
    </xf>
    <xf numFmtId="164" fontId="5" fillId="4" borderId="11" xfId="0" applyNumberFormat="1" applyFont="1" applyFill="1" applyBorder="1" applyAlignment="1" applyProtection="1">
      <alignment horizontal="center" vertical="center"/>
      <protection locked="0"/>
    </xf>
    <xf numFmtId="0" fontId="13" fillId="3" borderId="3" xfId="0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165" fontId="14" fillId="4" borderId="8" xfId="1" applyNumberFormat="1" applyFont="1" applyFill="1" applyBorder="1" applyAlignment="1" applyProtection="1">
      <alignment horizontal="left" vertical="center"/>
    </xf>
    <xf numFmtId="3" fontId="5" fillId="4" borderId="9" xfId="1" applyNumberFormat="1" applyFont="1" applyFill="1" applyBorder="1" applyAlignment="1" applyProtection="1">
      <alignment horizontal="right" vertical="center" indent="1"/>
      <protection locked="0"/>
    </xf>
    <xf numFmtId="165" fontId="14" fillId="4" borderId="15" xfId="1" applyNumberFormat="1" applyFont="1" applyFill="1" applyBorder="1" applyAlignment="1" applyProtection="1">
      <alignment horizontal="left" vertical="center"/>
    </xf>
    <xf numFmtId="3" fontId="5" fillId="4" borderId="16" xfId="1" applyNumberFormat="1" applyFont="1" applyFill="1" applyBorder="1" applyAlignment="1" applyProtection="1">
      <alignment horizontal="right" vertical="center" indent="1"/>
      <protection locked="0"/>
    </xf>
    <xf numFmtId="0" fontId="6" fillId="5" borderId="2" xfId="3" applyFont="1" applyFill="1" applyBorder="1" applyAlignment="1">
      <alignment horizontal="left" vertical="center" wrapText="1"/>
    </xf>
    <xf numFmtId="0" fontId="19" fillId="3" borderId="0" xfId="3" applyFont="1" applyFill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4" fillId="3" borderId="3" xfId="3" applyFont="1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5" borderId="2" xfId="0" applyFill="1" applyBorder="1" applyAlignment="1">
      <alignment vertical="center"/>
    </xf>
    <xf numFmtId="0" fontId="22" fillId="3" borderId="0" xfId="3" applyFont="1" applyFill="1" applyAlignment="1">
      <alignment horizontal="center"/>
    </xf>
    <xf numFmtId="0" fontId="21" fillId="0" borderId="0" xfId="0" applyFont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5" borderId="4" xfId="0" applyFill="1" applyBorder="1" applyAlignment="1">
      <alignment vertical="center"/>
    </xf>
    <xf numFmtId="0" fontId="2" fillId="3" borderId="5" xfId="0" applyFont="1" applyFill="1" applyBorder="1"/>
    <xf numFmtId="0" fontId="13" fillId="3" borderId="0" xfId="0" applyFont="1" applyFill="1"/>
    <xf numFmtId="0" fontId="0" fillId="3" borderId="0" xfId="0" applyFill="1"/>
    <xf numFmtId="164" fontId="8" fillId="3" borderId="0" xfId="0" applyNumberFormat="1" applyFont="1" applyFill="1" applyAlignment="1">
      <alignment horizontal="left"/>
    </xf>
    <xf numFmtId="0" fontId="20" fillId="0" borderId="0" xfId="0" applyFont="1" applyAlignment="1">
      <alignment horizontal="left"/>
    </xf>
    <xf numFmtId="0" fontId="0" fillId="0" borderId="6" xfId="0" applyBorder="1"/>
    <xf numFmtId="0" fontId="21" fillId="3" borderId="0" xfId="0" applyFont="1" applyFill="1" applyAlignment="1">
      <alignment horizontal="left" vertical="center"/>
    </xf>
    <xf numFmtId="3" fontId="10" fillId="6" borderId="13" xfId="0" applyNumberFormat="1" applyFont="1" applyFill="1" applyBorder="1" applyAlignment="1">
      <alignment horizontal="center" vertical="center"/>
    </xf>
    <xf numFmtId="0" fontId="26" fillId="0" borderId="3" xfId="0" applyFont="1" applyBorder="1" applyAlignment="1">
      <alignment horizontal="left"/>
    </xf>
    <xf numFmtId="0" fontId="27" fillId="3" borderId="5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0" fontId="24" fillId="3" borderId="0" xfId="0" applyFont="1" applyFill="1" applyAlignment="1">
      <alignment vertical="center"/>
    </xf>
    <xf numFmtId="0" fontId="23" fillId="2" borderId="10" xfId="0" applyFont="1" applyFill="1" applyBorder="1" applyAlignment="1">
      <alignment horizontal="center" vertical="center"/>
    </xf>
    <xf numFmtId="0" fontId="17" fillId="5" borderId="2" xfId="3" applyFont="1" applyFill="1" applyBorder="1" applyAlignment="1">
      <alignment horizontal="left" vertical="center" indent="1"/>
    </xf>
    <xf numFmtId="3" fontId="10" fillId="6" borderId="16" xfId="0" applyNumberFormat="1" applyFont="1" applyFill="1" applyBorder="1" applyAlignment="1">
      <alignment horizontal="right" vertical="center" indent="1"/>
    </xf>
    <xf numFmtId="3" fontId="10" fillId="6" borderId="16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3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0" xfId="0" applyFont="1" applyFill="1" applyAlignment="1" applyProtection="1">
      <alignment horizontal="left" vertical="top" wrapText="1"/>
      <protection locked="0"/>
    </xf>
    <xf numFmtId="0" fontId="2" fillId="4" borderId="6" xfId="0" applyFont="1" applyFill="1" applyBorder="1" applyAlignment="1" applyProtection="1">
      <alignment horizontal="left" vertical="top" wrapText="1"/>
      <protection locked="0"/>
    </xf>
    <xf numFmtId="0" fontId="2" fillId="4" borderId="8" xfId="0" applyFont="1" applyFill="1" applyBorder="1" applyAlignment="1" applyProtection="1">
      <alignment horizontal="left" vertical="top" wrapText="1"/>
      <protection locked="0"/>
    </xf>
    <xf numFmtId="0" fontId="2" fillId="4" borderId="7" xfId="0" applyFont="1" applyFill="1" applyBorder="1" applyAlignment="1" applyProtection="1">
      <alignment horizontal="lef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8" fillId="3" borderId="0" xfId="0" applyFont="1" applyFill="1" applyAlignment="1">
      <alignment horizontal="left" vertical="center"/>
    </xf>
  </cellXfs>
  <cellStyles count="4">
    <cellStyle name="Comma" xfId="1" builtinId="3"/>
    <cellStyle name="Currency" xfId="2" builtinId="4"/>
    <cellStyle name="Normal" xfId="0" builtinId="0"/>
    <cellStyle name="Normal 3" xfId="3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 val="0"/>
        <i/>
        <color theme="1" tint="0.34998626667073579"/>
      </font>
    </dxf>
    <dxf>
      <fill>
        <patternFill>
          <bgColor theme="0" tint="-0.24994659260841701"/>
        </patternFill>
      </fill>
    </dxf>
    <dxf>
      <font>
        <color rgb="FFC00000"/>
      </font>
      <fill>
        <patternFill>
          <bgColor rgb="FFFFCCCC"/>
        </patternFill>
      </fill>
    </dxf>
    <dxf>
      <font>
        <color theme="0"/>
      </font>
      <fill>
        <patternFill patternType="solid"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 patternType="solid">
          <bgColor theme="0"/>
        </patternFill>
      </fill>
      <border>
        <left/>
        <right/>
        <top style="thin">
          <color auto="1"/>
        </top>
        <bottom/>
        <vertical/>
        <horizontal/>
      </border>
    </dxf>
    <dxf>
      <fill>
        <patternFill>
          <bgColor theme="0" tint="-0.24994659260841701"/>
        </patternFill>
      </fill>
    </dxf>
    <dxf>
      <font>
        <color rgb="FFC00000"/>
      </font>
      <fill>
        <patternFill>
          <bgColor rgb="FFFFCCCC"/>
        </patternFill>
      </fill>
    </dxf>
    <dxf>
      <font>
        <b val="0"/>
        <i/>
        <color theme="1" tint="0.34998626667073579"/>
      </font>
    </dxf>
    <dxf>
      <font>
        <color theme="0"/>
      </font>
      <fill>
        <patternFill patternType="solid">
          <bgColor theme="0"/>
        </patternFill>
      </fill>
      <border>
        <left/>
        <right/>
        <top style="thin">
          <color auto="1"/>
        </top>
        <bottom/>
        <vertical/>
        <horizontal/>
      </border>
    </dxf>
  </dxfs>
  <tableStyles count="0" defaultTableStyle="TableStyleMedium2" defaultPivotStyle="PivotStyleLight16"/>
  <colors>
    <mruColors>
      <color rgb="FF0000FF"/>
      <color rgb="FFFFCC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id="3" name="UtilityTable" displayName="UtilityTable" ref="B3:B139" totalsRowShown="0">
  <autoFilter ref="B3:B139"/>
  <tableColumns count="1">
    <tableColumn id="1" name="Utility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4" name="MeasureRefNoLookup" displayName="MeasureRefNoLookup" ref="D3:F5" totalsRowShown="0" headerRowDxfId="3">
  <autoFilter ref="D3:F5"/>
  <tableColumns count="3">
    <tableColumn id="1" name="SEM Measure Type" dataDxfId="2"/>
    <tableColumn id="2" name="Commercial" dataDxfId="1"/>
    <tableColumn id="3" name="Industria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K30"/>
  <sheetViews>
    <sheetView showGridLines="0" tabSelected="1" zoomScaleNormal="100" workbookViewId="0">
      <selection activeCell="D37" sqref="D37"/>
    </sheetView>
  </sheetViews>
  <sheetFormatPr defaultColWidth="8.88671875" defaultRowHeight="14.4" x14ac:dyDescent="0.3"/>
  <cols>
    <col min="1" max="1" width="7.6640625" style="1" customWidth="1"/>
    <col min="2" max="2" width="47.33203125" style="1" customWidth="1"/>
    <col min="3" max="3" width="0.109375" style="1" customWidth="1"/>
    <col min="4" max="4" width="25.109375" style="1" customWidth="1"/>
    <col min="5" max="5" width="10" style="1" customWidth="1"/>
    <col min="6" max="6" width="9.33203125" style="1" customWidth="1"/>
    <col min="7" max="7" width="3.6640625" style="1" customWidth="1"/>
    <col min="8" max="8" width="38.33203125" style="47" customWidth="1"/>
    <col min="9" max="9" width="5.6640625" style="1" customWidth="1"/>
    <col min="10" max="16384" width="8.88671875" style="1"/>
  </cols>
  <sheetData>
    <row r="1" spans="1:9" ht="25.8" x14ac:dyDescent="0.3">
      <c r="A1" s="72" t="s">
        <v>164</v>
      </c>
      <c r="B1" s="73" t="s">
        <v>165</v>
      </c>
      <c r="C1" s="36" cm="1">
        <f t="array" ref="C1">SUM(1*(NOT(TRIM(F3:F16)="")))</f>
        <v>9</v>
      </c>
      <c r="D1" s="9"/>
      <c r="E1" s="37"/>
      <c r="F1" s="37"/>
      <c r="G1" s="53"/>
      <c r="H1" s="45" t="str">
        <f>CHOOSE(MIN(2,C1)+1,"Required fields are complete!","1 field still needs to be entered.",C1&amp;" fields still need to be entered.")</f>
        <v>9 fields still need to be entered.</v>
      </c>
      <c r="I1" s="59"/>
    </row>
    <row r="2" spans="1:9" ht="27.75" customHeight="1" x14ac:dyDescent="0.35">
      <c r="A2" s="2"/>
      <c r="B2" s="28" t="s">
        <v>13</v>
      </c>
      <c r="C2" s="10"/>
      <c r="D2" s="54" t="s">
        <v>163</v>
      </c>
      <c r="E2" s="11"/>
      <c r="F2" s="48"/>
      <c r="G2" s="49"/>
      <c r="H2" s="68" t="s">
        <v>169</v>
      </c>
      <c r="I2" s="57"/>
    </row>
    <row r="3" spans="1:9" ht="33.6" customHeight="1" x14ac:dyDescent="0.3">
      <c r="A3" s="2"/>
      <c r="B3" s="26" t="s">
        <v>14</v>
      </c>
      <c r="C3" s="15"/>
      <c r="D3" s="16"/>
      <c r="E3" s="46" t="str">
        <f t="shared" ref="E3:E11" si="0">IF(ISBLANK($D3), "&lt;&lt;&lt;", "")</f>
        <v>&lt;&lt;&lt;</v>
      </c>
      <c r="F3" s="46" t="str">
        <f t="shared" ref="F3:F11" si="1">IF(ISBLANK($D3), "Required", "")</f>
        <v>Required</v>
      </c>
      <c r="G3" s="50"/>
      <c r="H3" s="55" t="s">
        <v>168</v>
      </c>
      <c r="I3" s="57"/>
    </row>
    <row r="4" spans="1:9" ht="18.75" customHeight="1" x14ac:dyDescent="0.3">
      <c r="A4" s="2"/>
      <c r="B4" s="17" t="s">
        <v>9</v>
      </c>
      <c r="C4" s="6"/>
      <c r="D4" s="3"/>
      <c r="E4" s="46" t="str">
        <f t="shared" si="0"/>
        <v>&lt;&lt;&lt;</v>
      </c>
      <c r="F4" s="46" t="str">
        <f t="shared" si="1"/>
        <v>Required</v>
      </c>
      <c r="G4" s="51"/>
      <c r="H4" s="55" t="s">
        <v>162</v>
      </c>
      <c r="I4" s="57"/>
    </row>
    <row r="5" spans="1:9" ht="18.75" customHeight="1" x14ac:dyDescent="0.3">
      <c r="A5" s="2"/>
      <c r="B5" s="17" t="s">
        <v>15</v>
      </c>
      <c r="C5" s="6"/>
      <c r="D5" s="3"/>
      <c r="E5" s="46" t="str">
        <f t="shared" si="0"/>
        <v>&lt;&lt;&lt;</v>
      </c>
      <c r="F5" s="46" t="str">
        <f t="shared" si="1"/>
        <v>Required</v>
      </c>
      <c r="G5" s="51"/>
      <c r="H5" s="55" t="s">
        <v>172</v>
      </c>
      <c r="I5" s="57"/>
    </row>
    <row r="6" spans="1:9" ht="27.75" customHeight="1" x14ac:dyDescent="0.35">
      <c r="A6" s="2"/>
      <c r="B6" s="28" t="s">
        <v>155</v>
      </c>
      <c r="C6" s="12"/>
      <c r="D6" s="19"/>
      <c r="E6" s="11"/>
      <c r="F6" s="11"/>
      <c r="I6" s="57"/>
    </row>
    <row r="7" spans="1:9" ht="18.75" customHeight="1" x14ac:dyDescent="0.3">
      <c r="A7" s="2"/>
      <c r="B7" s="26" t="s">
        <v>152</v>
      </c>
      <c r="C7" s="6"/>
      <c r="D7" s="8"/>
      <c r="E7" s="46" t="str">
        <f t="shared" si="0"/>
        <v>&lt;&lt;&lt;</v>
      </c>
      <c r="F7" s="46" t="str">
        <f t="shared" si="1"/>
        <v>Required</v>
      </c>
      <c r="G7" s="51"/>
      <c r="H7" s="55" t="s">
        <v>170</v>
      </c>
      <c r="I7" s="57"/>
    </row>
    <row r="8" spans="1:9" ht="18.75" customHeight="1" x14ac:dyDescent="0.3">
      <c r="A8" s="2"/>
      <c r="B8" s="26" t="s">
        <v>2</v>
      </c>
      <c r="C8" s="6"/>
      <c r="D8" s="3"/>
      <c r="E8" s="46" t="str">
        <f t="shared" si="0"/>
        <v>&lt;&lt;&lt;</v>
      </c>
      <c r="F8" s="46" t="str">
        <f t="shared" si="1"/>
        <v>Required</v>
      </c>
      <c r="G8" s="51"/>
      <c r="H8" s="55" t="s">
        <v>173</v>
      </c>
      <c r="I8" s="57"/>
    </row>
    <row r="9" spans="1:9" ht="18.600000000000001" customHeight="1" x14ac:dyDescent="0.3">
      <c r="A9" s="2"/>
      <c r="B9" s="17" t="s">
        <v>171</v>
      </c>
      <c r="C9" s="6"/>
      <c r="D9" s="3"/>
      <c r="E9" s="46" t="str">
        <f t="shared" si="0"/>
        <v>&lt;&lt;&lt;</v>
      </c>
      <c r="F9" s="46" t="str">
        <f t="shared" si="1"/>
        <v>Required</v>
      </c>
      <c r="G9" s="51"/>
      <c r="H9" s="55" t="s">
        <v>173</v>
      </c>
      <c r="I9" s="57"/>
    </row>
    <row r="10" spans="1:9" ht="18.75" customHeight="1" x14ac:dyDescent="0.3">
      <c r="A10" s="2"/>
      <c r="B10" s="26" t="s">
        <v>3</v>
      </c>
      <c r="C10" s="7"/>
      <c r="D10" s="38"/>
      <c r="E10" s="46" t="str">
        <f t="shared" si="0"/>
        <v>&lt;&lt;&lt;</v>
      </c>
      <c r="F10" s="46" t="str">
        <f t="shared" si="1"/>
        <v>Required</v>
      </c>
      <c r="G10" s="51"/>
      <c r="H10" s="55" t="s">
        <v>161</v>
      </c>
      <c r="I10" s="57"/>
    </row>
    <row r="11" spans="1:9" ht="18.75" customHeight="1" x14ac:dyDescent="0.3">
      <c r="A11" s="2"/>
      <c r="B11" s="26" t="s">
        <v>4</v>
      </c>
      <c r="C11" s="6"/>
      <c r="D11" s="38"/>
      <c r="E11" s="46" t="str">
        <f t="shared" si="0"/>
        <v>&lt;&lt;&lt;</v>
      </c>
      <c r="F11" s="46" t="str">
        <f t="shared" si="1"/>
        <v>Required</v>
      </c>
      <c r="G11" s="51"/>
      <c r="H11" s="55" t="s">
        <v>161</v>
      </c>
      <c r="I11" s="57"/>
    </row>
    <row r="12" spans="1:9" ht="27.75" customHeight="1" x14ac:dyDescent="0.35">
      <c r="A12" s="2"/>
      <c r="B12" s="28" t="s">
        <v>159</v>
      </c>
      <c r="C12" s="39"/>
      <c r="D12" s="40"/>
      <c r="E12" s="25"/>
      <c r="F12" s="25"/>
      <c r="I12" s="57"/>
    </row>
    <row r="13" spans="1:9" customFormat="1" ht="19.5" customHeight="1" x14ac:dyDescent="0.3">
      <c r="A13" s="60"/>
      <c r="B13" s="71" t="s">
        <v>166</v>
      </c>
      <c r="C13" s="61"/>
      <c r="D13" s="62"/>
      <c r="E13" s="63"/>
      <c r="F13" s="63"/>
      <c r="H13" s="64"/>
      <c r="I13" s="65"/>
    </row>
    <row r="14" spans="1:9" ht="19.5" customHeight="1" x14ac:dyDescent="0.3">
      <c r="A14" s="2"/>
      <c r="B14" s="27" t="str">
        <f>"Current year "&amp;IF(ISBLANK($D$8),"","(Year "&amp;$D$8&amp;")")</f>
        <v xml:space="preserve">Current year </v>
      </c>
      <c r="C14" s="43"/>
      <c r="D14" s="44"/>
      <c r="E14" s="46" t="str">
        <f t="shared" ref="E14:E16" si="2">IF($B14="","",IF(ISBLANK($D14),"&lt;&lt;&lt;",""))</f>
        <v>&lt;&lt;&lt;</v>
      </c>
      <c r="F14" s="46" t="str">
        <f t="shared" ref="F14" si="3">IF($B14="","",IF(ISBLANK($D14),"Required",""))</f>
        <v>Required</v>
      </c>
      <c r="G14" s="51"/>
      <c r="H14" s="55" t="str">
        <f t="shared" ref="H14:H16" si="4">IF($B14="","","kWh")</f>
        <v>kWh</v>
      </c>
      <c r="I14" s="57"/>
    </row>
    <row r="15" spans="1:9" ht="19.5" customHeight="1" x14ac:dyDescent="0.3">
      <c r="A15" s="2"/>
      <c r="B15" s="18" t="str">
        <f>IF(OR($D$9=$D$8,ISBLANK($D$9)),"","Previous year "&amp;IFERROR("(Year "&amp;$D$8-1&amp;")",""))</f>
        <v/>
      </c>
      <c r="C15" s="41"/>
      <c r="D15" s="42"/>
      <c r="E15" s="46" t="str">
        <f t="shared" si="2"/>
        <v/>
      </c>
      <c r="F15" s="46" t="str">
        <f t="shared" ref="F15:F16" si="5">IF($B15="","",IF(ISBLANK($D15),"Required",""))</f>
        <v/>
      </c>
      <c r="H15" s="55" t="str">
        <f t="shared" si="4"/>
        <v/>
      </c>
      <c r="I15" s="57"/>
    </row>
    <row r="16" spans="1:9" ht="19.5" customHeight="1" x14ac:dyDescent="0.3">
      <c r="A16" s="2"/>
      <c r="B16" s="18" t="str">
        <f>IFERROR(IF(OR(ISBLANK($D$7),ISBLANK($D$9),$D$7="Multiyear (8-year ML)",ISODD($D$8),$D$8-$D$9&lt;2),"","Second year of previous enrollment (Year "&amp;ROUNDDOWN(($D$8-1)/2,0)*2&amp;")"),"")</f>
        <v/>
      </c>
      <c r="C16" s="43"/>
      <c r="D16" s="44"/>
      <c r="E16" s="46" t="str">
        <f t="shared" si="2"/>
        <v/>
      </c>
      <c r="F16" s="46" t="str">
        <f t="shared" si="5"/>
        <v/>
      </c>
      <c r="H16" s="55" t="str">
        <f t="shared" si="4"/>
        <v/>
      </c>
      <c r="I16" s="57"/>
    </row>
    <row r="17" spans="1:11" ht="19.5" customHeight="1" x14ac:dyDescent="0.3">
      <c r="A17" s="69"/>
      <c r="B17" s="85" t="s">
        <v>175</v>
      </c>
      <c r="C17" s="85"/>
      <c r="D17" s="85"/>
      <c r="E17" s="85"/>
      <c r="F17" s="85"/>
      <c r="G17" s="85"/>
      <c r="H17" s="85"/>
      <c r="I17" s="57"/>
    </row>
    <row r="18" spans="1:11" ht="19.5" customHeight="1" x14ac:dyDescent="0.3">
      <c r="A18" s="2"/>
      <c r="B18" s="66" t="s">
        <v>174</v>
      </c>
      <c r="C18" s="66"/>
      <c r="D18" s="66"/>
      <c r="E18" s="66"/>
      <c r="F18" s="66"/>
      <c r="G18" s="66"/>
      <c r="H18" s="66"/>
      <c r="I18" s="57"/>
    </row>
    <row r="19" spans="1:11" ht="19.5" customHeight="1" x14ac:dyDescent="0.3">
      <c r="A19" s="2"/>
      <c r="B19" s="66" t="s">
        <v>167</v>
      </c>
      <c r="C19" s="66"/>
      <c r="D19" s="66"/>
      <c r="E19" s="66"/>
      <c r="F19" s="66"/>
      <c r="G19" s="66"/>
      <c r="H19" s="66"/>
      <c r="I19" s="57"/>
    </row>
    <row r="20" spans="1:11" ht="27.75" customHeight="1" x14ac:dyDescent="0.35">
      <c r="A20" s="2"/>
      <c r="B20" s="28" t="s">
        <v>156</v>
      </c>
      <c r="C20" s="21"/>
      <c r="D20" s="22"/>
      <c r="E20" s="13"/>
      <c r="F20" s="13"/>
      <c r="I20" s="57"/>
    </row>
    <row r="21" spans="1:11" ht="18.600000000000001" customHeight="1" x14ac:dyDescent="0.3">
      <c r="A21" s="2"/>
      <c r="B21" s="31" t="s">
        <v>5</v>
      </c>
      <c r="C21" s="32"/>
      <c r="D21" s="67" t="str">
        <f>IFERROR(INDEX(MeasureRefNoLookup[],MATCH($D$7,MeasureRefNoLookup[SEM Measure Type],0),MATCH(Calculator!$D$4,MeasureRefNoLookup[#Headers],0)),"")</f>
        <v/>
      </c>
      <c r="E21" s="46" t="str">
        <f>IF($D21="","&lt;&lt;&lt;","")</f>
        <v>&lt;&lt;&lt;</v>
      </c>
      <c r="F21" s="46" t="str">
        <f t="shared" ref="F21" si="6">IF($D21="","Calculated","")</f>
        <v>Calculated</v>
      </c>
      <c r="I21" s="57"/>
      <c r="K21" s="70"/>
    </row>
    <row r="22" spans="1:11" ht="18.600000000000001" customHeight="1" x14ac:dyDescent="0.3">
      <c r="A22" s="2"/>
      <c r="B22" s="31" t="s">
        <v>8</v>
      </c>
      <c r="C22" s="33"/>
      <c r="D22" s="74" t="str">
        <f>IF($C$1&gt;0,"",IF($D$8=$D$9,$D$14,$D$14-$D$15))</f>
        <v/>
      </c>
      <c r="E22" s="46" t="str">
        <f t="shared" ref="E22:E24" si="7">IF($D22="","&lt;&lt;&lt;","")</f>
        <v>&lt;&lt;&lt;</v>
      </c>
      <c r="F22" s="46" t="str">
        <f t="shared" ref="F22:F24" si="8">IF($D22="","Calculated","")</f>
        <v>Calculated</v>
      </c>
      <c r="H22" s="55" t="str">
        <f t="shared" ref="H22:H24" si="9">IF($D22="","","kWh")</f>
        <v/>
      </c>
      <c r="I22" s="57"/>
    </row>
    <row r="23" spans="1:11" ht="18.600000000000001" customHeight="1" x14ac:dyDescent="0.3">
      <c r="A23" s="2"/>
      <c r="B23" s="31" t="s">
        <v>7</v>
      </c>
      <c r="C23" s="33"/>
      <c r="D23" s="74" t="str">
        <f>IF($C$1&gt;0,"",MAX(0,IF($D$7="Multiyear (8-year ML)",$D$22,IF($D$9=$D$8,$D$14,IF(ISODD($D$8),$D$14-$D$15,IF($D$8-$D$9&gt;=2,$D$14-$D$16,$D$14))))))</f>
        <v/>
      </c>
      <c r="E23" s="46" t="str">
        <f t="shared" si="7"/>
        <v>&lt;&lt;&lt;</v>
      </c>
      <c r="F23" s="46" t="str">
        <f t="shared" si="8"/>
        <v>Calculated</v>
      </c>
      <c r="H23" s="55" t="str">
        <f t="shared" si="9"/>
        <v/>
      </c>
      <c r="I23" s="57"/>
    </row>
    <row r="24" spans="1:11" ht="18.600000000000001" customHeight="1" x14ac:dyDescent="0.3">
      <c r="A24" s="2"/>
      <c r="B24" s="31" t="s">
        <v>6</v>
      </c>
      <c r="C24" s="34"/>
      <c r="D24" s="75" t="str">
        <f>IF($C$1&gt;0,"",$D$14)</f>
        <v/>
      </c>
      <c r="E24" s="46" t="str">
        <f t="shared" si="7"/>
        <v>&lt;&lt;&lt;</v>
      </c>
      <c r="F24" s="46" t="str">
        <f t="shared" si="8"/>
        <v>Calculated</v>
      </c>
      <c r="H24" s="55" t="str">
        <f t="shared" si="9"/>
        <v/>
      </c>
      <c r="I24" s="57"/>
    </row>
    <row r="25" spans="1:11" ht="27.75" customHeight="1" x14ac:dyDescent="0.35">
      <c r="A25" s="2"/>
      <c r="B25" s="20" t="s">
        <v>1</v>
      </c>
      <c r="C25" s="23"/>
      <c r="D25" s="24"/>
      <c r="E25" s="29"/>
      <c r="F25" s="29"/>
      <c r="I25" s="57"/>
    </row>
    <row r="26" spans="1:11" ht="15.9" customHeight="1" x14ac:dyDescent="0.3">
      <c r="A26" s="2"/>
      <c r="B26" s="76"/>
      <c r="C26" s="77"/>
      <c r="D26" s="78"/>
      <c r="E26" s="30"/>
      <c r="F26" s="30"/>
      <c r="I26" s="57"/>
    </row>
    <row r="27" spans="1:11" ht="15.9" customHeight="1" x14ac:dyDescent="0.3">
      <c r="A27" s="2"/>
      <c r="B27" s="79"/>
      <c r="C27" s="80"/>
      <c r="D27" s="81"/>
      <c r="E27" s="30"/>
      <c r="F27" s="30"/>
      <c r="I27" s="57"/>
    </row>
    <row r="28" spans="1:11" ht="15.9" customHeight="1" x14ac:dyDescent="0.3">
      <c r="A28" s="2"/>
      <c r="B28" s="79"/>
      <c r="C28" s="80"/>
      <c r="D28" s="81"/>
      <c r="E28" s="30"/>
      <c r="F28" s="30"/>
      <c r="I28" s="57"/>
    </row>
    <row r="29" spans="1:11" ht="15.9" customHeight="1" x14ac:dyDescent="0.3">
      <c r="A29" s="2"/>
      <c r="B29" s="82"/>
      <c r="C29" s="83"/>
      <c r="D29" s="84"/>
      <c r="E29" s="30"/>
      <c r="F29" s="30"/>
      <c r="I29" s="57"/>
    </row>
    <row r="30" spans="1:11" x14ac:dyDescent="0.3">
      <c r="A30" s="35"/>
      <c r="B30" s="14"/>
      <c r="C30" s="14"/>
      <c r="D30" s="14"/>
      <c r="E30" s="14"/>
      <c r="F30" s="14"/>
      <c r="G30" s="52"/>
      <c r="H30" s="56"/>
      <c r="I30" s="58"/>
    </row>
  </sheetData>
  <protectedRanges>
    <protectedRange sqref="B26 D3:D5 D21 D14:D15 D7:D11 D19" name="All"/>
    <protectedRange sqref="D16" name="All_1"/>
    <protectedRange sqref="D18" name="All_1_1"/>
    <protectedRange sqref="D17" name="All_1_2"/>
  </protectedRanges>
  <mergeCells count="2">
    <mergeCell ref="B26:D29"/>
    <mergeCell ref="B17:H17"/>
  </mergeCells>
  <conditionalFormatting sqref="C15:D15">
    <cfRule type="expression" dxfId="12" priority="9">
      <formula>$B15=""</formula>
    </cfRule>
  </conditionalFormatting>
  <conditionalFormatting sqref="D21 D24">
    <cfRule type="cellIs" dxfId="11" priority="6" operator="equal">
      <formula>"Calculated"</formula>
    </cfRule>
  </conditionalFormatting>
  <conditionalFormatting sqref="C3:D5 C7:D11 C14:D15">
    <cfRule type="expression" dxfId="10" priority="10">
      <formula>$C3="Error"</formula>
    </cfRule>
    <cfRule type="expression" dxfId="9" priority="15">
      <formula>$D3&lt;&gt;""</formula>
    </cfRule>
  </conditionalFormatting>
  <conditionalFormatting sqref="C16:D16">
    <cfRule type="expression" dxfId="8" priority="3">
      <formula>$B16=""</formula>
    </cfRule>
  </conditionalFormatting>
  <conditionalFormatting sqref="C16:D16">
    <cfRule type="expression" dxfId="7" priority="2">
      <formula>$B$15=""</formula>
    </cfRule>
  </conditionalFormatting>
  <conditionalFormatting sqref="C16:D16">
    <cfRule type="expression" dxfId="6" priority="4">
      <formula>$C16="Error"</formula>
    </cfRule>
    <cfRule type="expression" dxfId="5" priority="5">
      <formula>$D16&lt;&gt;""</formula>
    </cfRule>
  </conditionalFormatting>
  <conditionalFormatting sqref="D22:D23">
    <cfRule type="cellIs" dxfId="4" priority="1" operator="equal">
      <formula>"Calculated"</formula>
    </cfRule>
  </conditionalFormatting>
  <dataValidations disablePrompts="1" count="6">
    <dataValidation type="list" allowBlank="1" showInputMessage="1" showErrorMessage="1" sqref="D8:D9">
      <formula1>"1, 2, 3, 4, 5, 6, 7, 8, 9, 10"</formula1>
    </dataValidation>
    <dataValidation type="list" allowBlank="1" showInputMessage="1" showErrorMessage="1" sqref="D4">
      <formula1>"Commercial, Industrial"</formula1>
    </dataValidation>
    <dataValidation type="list" allowBlank="1" showInputMessage="1" showErrorMessage="1" sqref="D5">
      <formula1>UtilityList</formula1>
    </dataValidation>
    <dataValidation type="list" operator="greaterThanOrEqual" allowBlank="1" showInputMessage="1" showErrorMessage="1" sqref="D7">
      <formula1>"Legacy (1-year ML), Multiyear (8-year ML)"</formula1>
    </dataValidation>
    <dataValidation type="date" operator="greaterThanOrEqual" allowBlank="1" showInputMessage="1" showErrorMessage="1" sqref="D10:D11">
      <formula1>36526</formula1>
    </dataValidation>
    <dataValidation type="decimal" operator="greaterThanOrEqual" allowBlank="1" showInputMessage="1" showErrorMessage="1" sqref="D14:D16">
      <formula1>0</formula1>
    </dataValidation>
  </dataValidations>
  <printOptions horizontalCentered="1"/>
  <pageMargins left="0.7" right="0.7" top="1" bottom="1" header="0.3" footer="0.3"/>
  <pageSetup scale="61" orientation="portrait" horizontalDpi="1200" verticalDpi="1200" r:id="rId1"/>
  <ignoredErrors>
    <ignoredError sqref="D2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F139"/>
  <sheetViews>
    <sheetView showGridLines="0" workbookViewId="0">
      <selection activeCell="E11" sqref="E11"/>
    </sheetView>
  </sheetViews>
  <sheetFormatPr defaultRowHeight="14.4" x14ac:dyDescent="0.3"/>
  <cols>
    <col min="2" max="2" width="16.5546875" bestFit="1" customWidth="1"/>
    <col min="4" max="4" width="19.88671875" bestFit="1" customWidth="1"/>
    <col min="5" max="5" width="15.109375" bestFit="1" customWidth="1"/>
    <col min="6" max="6" width="13" bestFit="1" customWidth="1"/>
  </cols>
  <sheetData>
    <row r="2" spans="2:6" x14ac:dyDescent="0.3">
      <c r="B2" s="5" t="s">
        <v>154</v>
      </c>
      <c r="D2" s="5" t="s">
        <v>153</v>
      </c>
    </row>
    <row r="3" spans="2:6" x14ac:dyDescent="0.3">
      <c r="B3" t="s">
        <v>16</v>
      </c>
      <c r="D3" t="s">
        <v>152</v>
      </c>
      <c r="E3" t="s">
        <v>12</v>
      </c>
      <c r="F3" t="s">
        <v>0</v>
      </c>
    </row>
    <row r="4" spans="2:6" x14ac:dyDescent="0.3">
      <c r="B4" s="4" t="s">
        <v>17</v>
      </c>
      <c r="D4" t="s">
        <v>158</v>
      </c>
      <c r="E4" s="1" t="s">
        <v>10</v>
      </c>
      <c r="F4" s="1" t="s">
        <v>11</v>
      </c>
    </row>
    <row r="5" spans="2:6" x14ac:dyDescent="0.3">
      <c r="B5" t="s">
        <v>18</v>
      </c>
      <c r="D5" t="s">
        <v>157</v>
      </c>
      <c r="E5" s="1" t="s">
        <v>176</v>
      </c>
      <c r="F5" s="1" t="s">
        <v>177</v>
      </c>
    </row>
    <row r="6" spans="2:6" x14ac:dyDescent="0.3">
      <c r="B6" t="s">
        <v>19</v>
      </c>
    </row>
    <row r="7" spans="2:6" x14ac:dyDescent="0.3">
      <c r="B7" t="s">
        <v>20</v>
      </c>
    </row>
    <row r="8" spans="2:6" x14ac:dyDescent="0.3">
      <c r="B8" t="s">
        <v>21</v>
      </c>
    </row>
    <row r="9" spans="2:6" x14ac:dyDescent="0.3">
      <c r="B9" t="s">
        <v>22</v>
      </c>
    </row>
    <row r="10" spans="2:6" x14ac:dyDescent="0.3">
      <c r="B10" t="s">
        <v>23</v>
      </c>
    </row>
    <row r="11" spans="2:6" x14ac:dyDescent="0.3">
      <c r="B11" t="s">
        <v>24</v>
      </c>
    </row>
    <row r="12" spans="2:6" x14ac:dyDescent="0.3">
      <c r="B12" t="s">
        <v>25</v>
      </c>
    </row>
    <row r="13" spans="2:6" x14ac:dyDescent="0.3">
      <c r="B13" t="s">
        <v>26</v>
      </c>
    </row>
    <row r="14" spans="2:6" x14ac:dyDescent="0.3">
      <c r="B14" t="s">
        <v>160</v>
      </c>
    </row>
    <row r="15" spans="2:6" x14ac:dyDescent="0.3">
      <c r="B15" t="s">
        <v>27</v>
      </c>
    </row>
    <row r="16" spans="2:6" x14ac:dyDescent="0.3">
      <c r="B16" t="s">
        <v>28</v>
      </c>
    </row>
    <row r="17" spans="2:2" x14ac:dyDescent="0.3">
      <c r="B17" t="s">
        <v>29</v>
      </c>
    </row>
    <row r="18" spans="2:2" x14ac:dyDescent="0.3">
      <c r="B18" t="s">
        <v>30</v>
      </c>
    </row>
    <row r="19" spans="2:2" x14ac:dyDescent="0.3">
      <c r="B19" t="s">
        <v>31</v>
      </c>
    </row>
    <row r="20" spans="2:2" x14ac:dyDescent="0.3">
      <c r="B20" t="s">
        <v>32</v>
      </c>
    </row>
    <row r="21" spans="2:2" x14ac:dyDescent="0.3">
      <c r="B21" t="s">
        <v>33</v>
      </c>
    </row>
    <row r="22" spans="2:2" x14ac:dyDescent="0.3">
      <c r="B22" t="s">
        <v>34</v>
      </c>
    </row>
    <row r="23" spans="2:2" x14ac:dyDescent="0.3">
      <c r="B23" t="s">
        <v>35</v>
      </c>
    </row>
    <row r="24" spans="2:2" x14ac:dyDescent="0.3">
      <c r="B24" t="s">
        <v>36</v>
      </c>
    </row>
    <row r="25" spans="2:2" x14ac:dyDescent="0.3">
      <c r="B25" t="s">
        <v>37</v>
      </c>
    </row>
    <row r="26" spans="2:2" x14ac:dyDescent="0.3">
      <c r="B26" t="s">
        <v>38</v>
      </c>
    </row>
    <row r="27" spans="2:2" x14ac:dyDescent="0.3">
      <c r="B27" t="s">
        <v>39</v>
      </c>
    </row>
    <row r="28" spans="2:2" x14ac:dyDescent="0.3">
      <c r="B28" t="s">
        <v>40</v>
      </c>
    </row>
    <row r="29" spans="2:2" x14ac:dyDescent="0.3">
      <c r="B29" t="s">
        <v>41</v>
      </c>
    </row>
    <row r="30" spans="2:2" x14ac:dyDescent="0.3">
      <c r="B30" t="s">
        <v>42</v>
      </c>
    </row>
    <row r="31" spans="2:2" x14ac:dyDescent="0.3">
      <c r="B31" t="s">
        <v>43</v>
      </c>
    </row>
    <row r="32" spans="2:2" x14ac:dyDescent="0.3">
      <c r="B32" t="s">
        <v>44</v>
      </c>
    </row>
    <row r="33" spans="2:2" x14ac:dyDescent="0.3">
      <c r="B33" t="s">
        <v>45</v>
      </c>
    </row>
    <row r="34" spans="2:2" x14ac:dyDescent="0.3">
      <c r="B34" t="s">
        <v>46</v>
      </c>
    </row>
    <row r="35" spans="2:2" x14ac:dyDescent="0.3">
      <c r="B35" t="s">
        <v>47</v>
      </c>
    </row>
    <row r="36" spans="2:2" x14ac:dyDescent="0.3">
      <c r="B36" t="s">
        <v>48</v>
      </c>
    </row>
    <row r="37" spans="2:2" x14ac:dyDescent="0.3">
      <c r="B37" t="s">
        <v>49</v>
      </c>
    </row>
    <row r="38" spans="2:2" x14ac:dyDescent="0.3">
      <c r="B38" t="s">
        <v>50</v>
      </c>
    </row>
    <row r="39" spans="2:2" x14ac:dyDescent="0.3">
      <c r="B39" t="s">
        <v>51</v>
      </c>
    </row>
    <row r="40" spans="2:2" x14ac:dyDescent="0.3">
      <c r="B40" t="s">
        <v>52</v>
      </c>
    </row>
    <row r="41" spans="2:2" x14ac:dyDescent="0.3">
      <c r="B41" t="s">
        <v>53</v>
      </c>
    </row>
    <row r="42" spans="2:2" x14ac:dyDescent="0.3">
      <c r="B42" t="s">
        <v>54</v>
      </c>
    </row>
    <row r="43" spans="2:2" x14ac:dyDescent="0.3">
      <c r="B43" t="s">
        <v>55</v>
      </c>
    </row>
    <row r="44" spans="2:2" x14ac:dyDescent="0.3">
      <c r="B44" t="s">
        <v>56</v>
      </c>
    </row>
    <row r="45" spans="2:2" x14ac:dyDescent="0.3">
      <c r="B45" t="s">
        <v>57</v>
      </c>
    </row>
    <row r="46" spans="2:2" x14ac:dyDescent="0.3">
      <c r="B46" t="s">
        <v>58</v>
      </c>
    </row>
    <row r="47" spans="2:2" x14ac:dyDescent="0.3">
      <c r="B47" t="s">
        <v>59</v>
      </c>
    </row>
    <row r="48" spans="2:2" x14ac:dyDescent="0.3">
      <c r="B48" t="s">
        <v>60</v>
      </c>
    </row>
    <row r="49" spans="2:2" x14ac:dyDescent="0.3">
      <c r="B49" t="s">
        <v>61</v>
      </c>
    </row>
    <row r="50" spans="2:2" x14ac:dyDescent="0.3">
      <c r="B50" t="s">
        <v>62</v>
      </c>
    </row>
    <row r="51" spans="2:2" x14ac:dyDescent="0.3">
      <c r="B51" t="s">
        <v>63</v>
      </c>
    </row>
    <row r="52" spans="2:2" x14ac:dyDescent="0.3">
      <c r="B52" t="s">
        <v>64</v>
      </c>
    </row>
    <row r="53" spans="2:2" x14ac:dyDescent="0.3">
      <c r="B53" t="s">
        <v>65</v>
      </c>
    </row>
    <row r="54" spans="2:2" x14ac:dyDescent="0.3">
      <c r="B54" t="s">
        <v>66</v>
      </c>
    </row>
    <row r="55" spans="2:2" x14ac:dyDescent="0.3">
      <c r="B55" t="s">
        <v>67</v>
      </c>
    </row>
    <row r="56" spans="2:2" x14ac:dyDescent="0.3">
      <c r="B56" t="s">
        <v>68</v>
      </c>
    </row>
    <row r="57" spans="2:2" x14ac:dyDescent="0.3">
      <c r="B57" t="s">
        <v>69</v>
      </c>
    </row>
    <row r="58" spans="2:2" x14ac:dyDescent="0.3">
      <c r="B58" t="s">
        <v>70</v>
      </c>
    </row>
    <row r="59" spans="2:2" x14ac:dyDescent="0.3">
      <c r="B59" t="s">
        <v>71</v>
      </c>
    </row>
    <row r="60" spans="2:2" x14ac:dyDescent="0.3">
      <c r="B60" t="s">
        <v>72</v>
      </c>
    </row>
    <row r="61" spans="2:2" x14ac:dyDescent="0.3">
      <c r="B61" t="s">
        <v>73</v>
      </c>
    </row>
    <row r="62" spans="2:2" x14ac:dyDescent="0.3">
      <c r="B62" t="s">
        <v>74</v>
      </c>
    </row>
    <row r="63" spans="2:2" x14ac:dyDescent="0.3">
      <c r="B63" t="s">
        <v>75</v>
      </c>
    </row>
    <row r="64" spans="2:2" x14ac:dyDescent="0.3">
      <c r="B64" t="s">
        <v>76</v>
      </c>
    </row>
    <row r="65" spans="2:2" x14ac:dyDescent="0.3">
      <c r="B65" t="s">
        <v>77</v>
      </c>
    </row>
    <row r="66" spans="2:2" x14ac:dyDescent="0.3">
      <c r="B66" t="s">
        <v>78</v>
      </c>
    </row>
    <row r="67" spans="2:2" x14ac:dyDescent="0.3">
      <c r="B67" t="s">
        <v>79</v>
      </c>
    </row>
    <row r="68" spans="2:2" x14ac:dyDescent="0.3">
      <c r="B68" t="s">
        <v>80</v>
      </c>
    </row>
    <row r="69" spans="2:2" x14ac:dyDescent="0.3">
      <c r="B69" t="s">
        <v>81</v>
      </c>
    </row>
    <row r="70" spans="2:2" x14ac:dyDescent="0.3">
      <c r="B70" t="s">
        <v>82</v>
      </c>
    </row>
    <row r="71" spans="2:2" x14ac:dyDescent="0.3">
      <c r="B71" t="s">
        <v>83</v>
      </c>
    </row>
    <row r="72" spans="2:2" x14ac:dyDescent="0.3">
      <c r="B72" t="s">
        <v>84</v>
      </c>
    </row>
    <row r="73" spans="2:2" x14ac:dyDescent="0.3">
      <c r="B73" t="s">
        <v>85</v>
      </c>
    </row>
    <row r="74" spans="2:2" x14ac:dyDescent="0.3">
      <c r="B74" t="s">
        <v>86</v>
      </c>
    </row>
    <row r="75" spans="2:2" x14ac:dyDescent="0.3">
      <c r="B75" t="s">
        <v>87</v>
      </c>
    </row>
    <row r="76" spans="2:2" x14ac:dyDescent="0.3">
      <c r="B76" t="s">
        <v>88</v>
      </c>
    </row>
    <row r="77" spans="2:2" x14ac:dyDescent="0.3">
      <c r="B77" t="s">
        <v>89</v>
      </c>
    </row>
    <row r="78" spans="2:2" x14ac:dyDescent="0.3">
      <c r="B78" t="s">
        <v>90</v>
      </c>
    </row>
    <row r="79" spans="2:2" x14ac:dyDescent="0.3">
      <c r="B79" t="s">
        <v>91</v>
      </c>
    </row>
    <row r="80" spans="2:2" x14ac:dyDescent="0.3">
      <c r="B80" t="s">
        <v>92</v>
      </c>
    </row>
    <row r="81" spans="2:2" x14ac:dyDescent="0.3">
      <c r="B81" t="s">
        <v>93</v>
      </c>
    </row>
    <row r="82" spans="2:2" x14ac:dyDescent="0.3">
      <c r="B82" t="s">
        <v>94</v>
      </c>
    </row>
    <row r="83" spans="2:2" x14ac:dyDescent="0.3">
      <c r="B83" t="s">
        <v>95</v>
      </c>
    </row>
    <row r="84" spans="2:2" x14ac:dyDescent="0.3">
      <c r="B84" t="s">
        <v>96</v>
      </c>
    </row>
    <row r="85" spans="2:2" x14ac:dyDescent="0.3">
      <c r="B85" t="s">
        <v>97</v>
      </c>
    </row>
    <row r="86" spans="2:2" x14ac:dyDescent="0.3">
      <c r="B86" t="s">
        <v>98</v>
      </c>
    </row>
    <row r="87" spans="2:2" x14ac:dyDescent="0.3">
      <c r="B87" t="s">
        <v>99</v>
      </c>
    </row>
    <row r="88" spans="2:2" x14ac:dyDescent="0.3">
      <c r="B88" t="s">
        <v>100</v>
      </c>
    </row>
    <row r="89" spans="2:2" x14ac:dyDescent="0.3">
      <c r="B89" t="s">
        <v>101</v>
      </c>
    </row>
    <row r="90" spans="2:2" x14ac:dyDescent="0.3">
      <c r="B90" t="s">
        <v>102</v>
      </c>
    </row>
    <row r="91" spans="2:2" x14ac:dyDescent="0.3">
      <c r="B91" t="s">
        <v>103</v>
      </c>
    </row>
    <row r="92" spans="2:2" x14ac:dyDescent="0.3">
      <c r="B92" t="s">
        <v>104</v>
      </c>
    </row>
    <row r="93" spans="2:2" x14ac:dyDescent="0.3">
      <c r="B93" t="s">
        <v>105</v>
      </c>
    </row>
    <row r="94" spans="2:2" x14ac:dyDescent="0.3">
      <c r="B94" t="s">
        <v>106</v>
      </c>
    </row>
    <row r="95" spans="2:2" x14ac:dyDescent="0.3">
      <c r="B95" t="s">
        <v>107</v>
      </c>
    </row>
    <row r="96" spans="2:2" x14ac:dyDescent="0.3">
      <c r="B96" t="s">
        <v>108</v>
      </c>
    </row>
    <row r="97" spans="2:2" x14ac:dyDescent="0.3">
      <c r="B97" t="s">
        <v>109</v>
      </c>
    </row>
    <row r="98" spans="2:2" x14ac:dyDescent="0.3">
      <c r="B98" t="s">
        <v>110</v>
      </c>
    </row>
    <row r="99" spans="2:2" x14ac:dyDescent="0.3">
      <c r="B99" t="s">
        <v>111</v>
      </c>
    </row>
    <row r="100" spans="2:2" x14ac:dyDescent="0.3">
      <c r="B100" t="s">
        <v>112</v>
      </c>
    </row>
    <row r="101" spans="2:2" x14ac:dyDescent="0.3">
      <c r="B101" t="s">
        <v>113</v>
      </c>
    </row>
    <row r="102" spans="2:2" x14ac:dyDescent="0.3">
      <c r="B102" t="s">
        <v>114</v>
      </c>
    </row>
    <row r="103" spans="2:2" x14ac:dyDescent="0.3">
      <c r="B103" t="s">
        <v>115</v>
      </c>
    </row>
    <row r="104" spans="2:2" x14ac:dyDescent="0.3">
      <c r="B104" t="s">
        <v>116</v>
      </c>
    </row>
    <row r="105" spans="2:2" x14ac:dyDescent="0.3">
      <c r="B105" t="s">
        <v>117</v>
      </c>
    </row>
    <row r="106" spans="2:2" x14ac:dyDescent="0.3">
      <c r="B106" t="s">
        <v>118</v>
      </c>
    </row>
    <row r="107" spans="2:2" x14ac:dyDescent="0.3">
      <c r="B107" t="s">
        <v>119</v>
      </c>
    </row>
    <row r="108" spans="2:2" x14ac:dyDescent="0.3">
      <c r="B108" t="s">
        <v>120</v>
      </c>
    </row>
    <row r="109" spans="2:2" x14ac:dyDescent="0.3">
      <c r="B109" t="s">
        <v>121</v>
      </c>
    </row>
    <row r="110" spans="2:2" x14ac:dyDescent="0.3">
      <c r="B110" t="s">
        <v>122</v>
      </c>
    </row>
    <row r="111" spans="2:2" x14ac:dyDescent="0.3">
      <c r="B111" t="s">
        <v>123</v>
      </c>
    </row>
    <row r="112" spans="2:2" x14ac:dyDescent="0.3">
      <c r="B112" t="s">
        <v>124</v>
      </c>
    </row>
    <row r="113" spans="2:2" x14ac:dyDescent="0.3">
      <c r="B113" t="s">
        <v>125</v>
      </c>
    </row>
    <row r="114" spans="2:2" x14ac:dyDescent="0.3">
      <c r="B114" t="s">
        <v>126</v>
      </c>
    </row>
    <row r="115" spans="2:2" x14ac:dyDescent="0.3">
      <c r="B115" t="s">
        <v>127</v>
      </c>
    </row>
    <row r="116" spans="2:2" x14ac:dyDescent="0.3">
      <c r="B116" t="s">
        <v>128</v>
      </c>
    </row>
    <row r="117" spans="2:2" x14ac:dyDescent="0.3">
      <c r="B117" t="s">
        <v>129</v>
      </c>
    </row>
    <row r="118" spans="2:2" x14ac:dyDescent="0.3">
      <c r="B118" t="s">
        <v>130</v>
      </c>
    </row>
    <row r="119" spans="2:2" x14ac:dyDescent="0.3">
      <c r="B119" t="s">
        <v>131</v>
      </c>
    </row>
    <row r="120" spans="2:2" x14ac:dyDescent="0.3">
      <c r="B120" t="s">
        <v>132</v>
      </c>
    </row>
    <row r="121" spans="2:2" x14ac:dyDescent="0.3">
      <c r="B121" t="s">
        <v>133</v>
      </c>
    </row>
    <row r="122" spans="2:2" x14ac:dyDescent="0.3">
      <c r="B122" t="s">
        <v>134</v>
      </c>
    </row>
    <row r="123" spans="2:2" x14ac:dyDescent="0.3">
      <c r="B123" t="s">
        <v>135</v>
      </c>
    </row>
    <row r="124" spans="2:2" x14ac:dyDescent="0.3">
      <c r="B124" t="s">
        <v>136</v>
      </c>
    </row>
    <row r="125" spans="2:2" x14ac:dyDescent="0.3">
      <c r="B125" t="s">
        <v>137</v>
      </c>
    </row>
    <row r="126" spans="2:2" x14ac:dyDescent="0.3">
      <c r="B126" t="s">
        <v>138</v>
      </c>
    </row>
    <row r="127" spans="2:2" x14ac:dyDescent="0.3">
      <c r="B127" t="s">
        <v>139</v>
      </c>
    </row>
    <row r="128" spans="2:2" x14ac:dyDescent="0.3">
      <c r="B128" t="s">
        <v>140</v>
      </c>
    </row>
    <row r="129" spans="2:2" x14ac:dyDescent="0.3">
      <c r="B129" t="s">
        <v>141</v>
      </c>
    </row>
    <row r="130" spans="2:2" x14ac:dyDescent="0.3">
      <c r="B130" t="s">
        <v>142</v>
      </c>
    </row>
    <row r="131" spans="2:2" x14ac:dyDescent="0.3">
      <c r="B131" t="s">
        <v>143</v>
      </c>
    </row>
    <row r="132" spans="2:2" x14ac:dyDescent="0.3">
      <c r="B132" t="s">
        <v>144</v>
      </c>
    </row>
    <row r="133" spans="2:2" x14ac:dyDescent="0.3">
      <c r="B133" t="s">
        <v>145</v>
      </c>
    </row>
    <row r="134" spans="2:2" x14ac:dyDescent="0.3">
      <c r="B134" t="s">
        <v>146</v>
      </c>
    </row>
    <row r="135" spans="2:2" x14ac:dyDescent="0.3">
      <c r="B135" t="s">
        <v>147</v>
      </c>
    </row>
    <row r="136" spans="2:2" x14ac:dyDescent="0.3">
      <c r="B136" t="s">
        <v>148</v>
      </c>
    </row>
    <row r="137" spans="2:2" x14ac:dyDescent="0.3">
      <c r="B137" t="s">
        <v>149</v>
      </c>
    </row>
    <row r="138" spans="2:2" x14ac:dyDescent="0.3">
      <c r="B138" t="s">
        <v>150</v>
      </c>
    </row>
    <row r="139" spans="2:2" x14ac:dyDescent="0.3">
      <c r="B139" t="s">
        <v>151</v>
      </c>
    </row>
  </sheetData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679aef-4636-416d-90bc-08123948ef9c" xsi:nil="true"/>
    <Document_x002d_Type xmlns="d19d2eeb-1673-41e3-9a3a-9e6be758231b" xsi:nil="true"/>
    <End_x002d_User xmlns="d19d2eeb-1673-41e3-9a3a-9e6be758231b" xsi:nil="true"/>
    <EM_x002d_Component xmlns="d19d2eeb-1673-41e3-9a3a-9e6be758231b" xsi:nil="true"/>
    <lcf76f155ced4ddcb4097134ff3c332f xmlns="d19d2eeb-1673-41e3-9a3a-9e6be758231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F4F0EF4D30724EB9FDC7C5104FC8BF" ma:contentTypeVersion="15" ma:contentTypeDescription="Create a new document." ma:contentTypeScope="" ma:versionID="438a1973afcafc40389620a44d406525">
  <xsd:schema xmlns:xsd="http://www.w3.org/2001/XMLSchema" xmlns:xs="http://www.w3.org/2001/XMLSchema" xmlns:p="http://schemas.microsoft.com/office/2006/metadata/properties" xmlns:ns2="d19d2eeb-1673-41e3-9a3a-9e6be758231b" xmlns:ns3="40679aef-4636-416d-90bc-08123948ef9c" targetNamespace="http://schemas.microsoft.com/office/2006/metadata/properties" ma:root="true" ma:fieldsID="3a698aa2ce00424d8a9dd79c6d5794e2" ns2:_="" ns3:_="">
    <xsd:import namespace="d19d2eeb-1673-41e3-9a3a-9e6be758231b"/>
    <xsd:import namespace="40679aef-4636-416d-90bc-08123948ef9c"/>
    <xsd:element name="properties">
      <xsd:complexType>
        <xsd:sequence>
          <xsd:element name="documentManagement">
            <xsd:complexType>
              <xsd:all>
                <xsd:element ref="ns2:EM_x002d_Component" minOccurs="0"/>
                <xsd:element ref="ns2:Document_x002d_Type" minOccurs="0"/>
                <xsd:element ref="ns2:End_x002d_Us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9d2eeb-1673-41e3-9a3a-9e6be758231b" elementFormDefault="qualified">
    <xsd:import namespace="http://schemas.microsoft.com/office/2006/documentManagement/types"/>
    <xsd:import namespace="http://schemas.microsoft.com/office/infopath/2007/PartnerControls"/>
    <xsd:element name="EM_x002d_Component" ma:index="8" nillable="true" ma:displayName="EM-Component" ma:internalName="EM_x002d_Component">
      <xsd:simpleType>
        <xsd:restriction base="dms:Text">
          <xsd:maxLength value="255"/>
        </xsd:restriction>
      </xsd:simpleType>
    </xsd:element>
    <xsd:element name="Document_x002d_Type" ma:index="9" nillable="true" ma:displayName="Document-Type" ma:internalName="Document_x002d_Type">
      <xsd:simpleType>
        <xsd:restriction base="dms:Text">
          <xsd:maxLength value="255"/>
        </xsd:restriction>
      </xsd:simpleType>
    </xsd:element>
    <xsd:element name="End_x002d_User" ma:index="10" nillable="true" ma:displayName="End-User" ma:internalName="End_x002d_User">
      <xsd:simpleType>
        <xsd:restriction base="dms:Text">
          <xsd:maxLength value="255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6bd9a893-75f3-40c6-8bf4-095a97233a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679aef-4636-416d-90bc-08123948ef9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d4f0b7f-8011-4caa-9e68-4e43fa87907f}" ma:internalName="TaxCatchAll" ma:showField="CatchAllData" ma:web="40679aef-4636-416d-90bc-08123948ef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AD8B06-4F63-44E7-BF8B-440F9ACF9DDF}">
  <ds:schemaRefs>
    <ds:schemaRef ds:uri="http://schemas.microsoft.com/office/2006/metadata/properties"/>
    <ds:schemaRef ds:uri="http://schemas.microsoft.com/office/2006/documentManagement/types"/>
    <ds:schemaRef ds:uri="40679aef-4636-416d-90bc-08123948ef9c"/>
    <ds:schemaRef ds:uri="http://purl.org/dc/elements/1.1/"/>
    <ds:schemaRef ds:uri="http://schemas.microsoft.com/office/infopath/2007/PartnerControls"/>
    <ds:schemaRef ds:uri="d19d2eeb-1673-41e3-9a3a-9e6be758231b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28A7DB1-D159-4263-BDB8-2AA983D968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9d2eeb-1673-41e3-9a3a-9e6be758231b"/>
    <ds:schemaRef ds:uri="40679aef-4636-416d-90bc-08123948ef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7740584-96B0-4D7D-A230-2A87921C5C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Calculator</vt:lpstr>
      <vt:lpstr>Lookup</vt:lpstr>
      <vt:lpstr>Calculator!Print_Area</vt:lpstr>
      <vt:lpstr>UtilityList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Schroeder</dc:creator>
  <cp:lastModifiedBy>Kust,Xieming Z (BPA) - PEM-6</cp:lastModifiedBy>
  <cp:lastPrinted>2023-09-14T17:30:24Z</cp:lastPrinted>
  <dcterms:created xsi:type="dcterms:W3CDTF">2023-04-25T15:57:59Z</dcterms:created>
  <dcterms:modified xsi:type="dcterms:W3CDTF">2023-09-20T17:44:31Z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0x010100ABF4F0EF4D30724EB9FDC7C5104FC8BF</vt:lpwstr>
  </property>
</Properties>
</file>