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xr:revisionPtr revIDLastSave="0" documentId="13_ncr:1_{6B269C0E-E7EA-4564-B2E0-BF2E26D54BED}" xr6:coauthVersionLast="47" xr6:coauthVersionMax="47" xr10:uidLastSave="{00000000-0000-0000-0000-000000000000}"/>
  <bookViews>
    <workbookView xWindow="3192" yWindow="1200" windowWidth="18672" windowHeight="10776" xr2:uid="{00000000-000D-0000-FFFF-FFFF00000000}"/>
  </bookViews>
  <sheets>
    <sheet name="VFD 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1 year post Utility History" sheetId="8" r:id="rId6"/>
    <sheet name="Sheet2" sheetId="9" state="hidden" r:id="rId7"/>
  </sheets>
  <definedNames>
    <definedName name="_xlnm._FilterDatabase" localSheetId="2" hidden="1">'ET Data'!$O$38:$Z$69</definedName>
    <definedName name="Locations">Crops!$A$1:$L$1</definedName>
    <definedName name="_xlnm.Print_Area" localSheetId="0">'VFD Eligibility Info'!$A$1:$G$77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18" i="2"/>
  <c r="C70" i="2"/>
  <c r="C37" i="2" l="1"/>
  <c r="C36" i="2"/>
  <c r="F26" i="2"/>
  <c r="B76" i="2" l="1"/>
  <c r="C65" i="2" l="1"/>
  <c r="F48" i="2" l="1"/>
  <c r="F45" i="2"/>
  <c r="F25" i="2" l="1"/>
  <c r="C68" i="2" l="1"/>
  <c r="C64" i="2"/>
  <c r="C66" i="2" l="1"/>
  <c r="B78" i="2"/>
  <c r="G45" i="2"/>
  <c r="G48" i="2"/>
  <c r="G49" i="2"/>
  <c r="G50" i="2"/>
  <c r="G51" i="2"/>
  <c r="G44" i="2"/>
  <c r="C71" i="2" l="1"/>
  <c r="B79" i="2"/>
  <c r="B77" i="2"/>
  <c r="B47" i="2" l="1"/>
  <c r="F47" i="2"/>
  <c r="F46" i="2"/>
  <c r="G46" i="2" s="1"/>
  <c r="C38" i="2"/>
  <c r="C31" i="8"/>
  <c r="C8" i="8"/>
  <c r="C9" i="8"/>
  <c r="C10" i="8"/>
  <c r="C11" i="8"/>
  <c r="C12" i="8"/>
  <c r="C7" i="8"/>
  <c r="C4" i="5"/>
  <c r="D4" i="5"/>
  <c r="E4" i="5"/>
  <c r="F4" i="5"/>
  <c r="G4" i="5"/>
  <c r="H4" i="5"/>
  <c r="I4" i="5"/>
  <c r="J4" i="5"/>
  <c r="K4" i="5"/>
  <c r="B4" i="5"/>
  <c r="B52" i="2" l="1"/>
  <c r="D50" i="2" s="1"/>
  <c r="G47" i="2"/>
  <c r="G52" i="2" s="1"/>
  <c r="C14" i="2" s="1"/>
  <c r="C39" i="2"/>
  <c r="D51" i="2"/>
  <c r="D46" i="2" l="1"/>
  <c r="D49" i="2"/>
  <c r="D45" i="2"/>
  <c r="D48" i="2"/>
  <c r="D44" i="2"/>
  <c r="C19" i="2"/>
  <c r="D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rcs8556</author>
    <author>BPA User</author>
  </authors>
  <commentList>
    <comment ref="A3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<sst xmlns="http://schemas.openxmlformats.org/spreadsheetml/2006/main" count="5136" uniqueCount="308">
  <si>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</si>
  <si>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</si>
  <si>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</si>
  <si>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</si>
  <si>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</si>
  <si>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</si>
  <si>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</si>
  <si>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</si>
  <si>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</si>
  <si>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</si>
  <si>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</si>
  <si>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</si>
  <si>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</si>
  <si>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</si>
  <si>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</si>
  <si>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</si>
  <si>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</si>
  <si>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</si>
  <si>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</si>
  <si>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</si>
  <si>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</si>
  <si>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</si>
  <si>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</si>
  <si>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</si>
  <si>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</si>
  <si>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</si>
  <si>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</si>
  <si>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</si>
  <si>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</si>
  <si>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</si>
  <si>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</si>
  <si>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</si>
  <si>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</si>
  <si>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</si>
  <si>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</si>
  <si>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</si>
  <si>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</si>
  <si>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</si>
  <si>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</si>
  <si>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</si>
  <si>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</si>
  <si>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</si>
  <si>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</si>
  <si>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</si>
  <si>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</si>
  <si>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</si>
  <si>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</si>
  <si>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</si>
  <si>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</si>
  <si>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</si>
  <si>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</si>
  <si>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</si>
  <si>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</si>
  <si>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</si>
  <si>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</si>
  <si>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</si>
  <si>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</si>
  <si>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</si>
  <si>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</si>
  <si>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</si>
  <si>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</si>
  <si>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</si>
  <si>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</si>
  <si>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</si>
  <si>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</si>
  <si>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</si>
  <si>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</si>
  <si>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</si>
  <si>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</si>
  <si>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</si>
  <si>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</si>
  <si>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</si>
  <si>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</si>
  <si>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</si>
  <si>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</si>
  <si>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</si>
  <si>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</si>
  <si>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</si>
  <si>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</si>
  <si>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</si>
  <si>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</si>
  <si>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</si>
  <si>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</si>
  <si>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</si>
  <si>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</si>
  <si>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</si>
  <si>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</si>
  <si>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</si>
  <si>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</si>
  <si>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</si>
  <si>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</si>
  <si>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</si>
  <si>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</si>
  <si>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</si>
  <si>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</si>
  <si>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</si>
  <si>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</si>
  <si>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</si>
  <si>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</si>
  <si>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</si>
  <si>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</si>
  <si>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</si>
  <si>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</si>
  <si>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</si>
  <si>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</si>
  <si>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</si>
  <si>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</si>
  <si>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</si>
  <si>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</si>
  <si>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</si>
  <si>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</si>
  <si>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</si>
  <si>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</si>
  <si>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</si>
  <si>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</si>
  <si>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</si>
  <si>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</si>
  <si>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</si>
  <si>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</si>
  <si>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</si>
  <si>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</si>
  <si>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</si>
  <si>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</si>
  <si>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</si>
  <si>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</si>
  <si>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</si>
  <si>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</si>
  <si>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</si>
  <si>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</si>
  <si>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B.  MOTOR DATA</t>
  </si>
  <si>
    <t>gpm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</si>
  <si>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</si>
  <si>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</si>
  <si>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</si>
  <si>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</si>
  <si>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</si>
  <si>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</si>
  <si>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</si>
  <si>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</si>
  <si>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</si>
  <si>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</si>
  <si>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</si>
  <si>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</si>
  <si>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</si>
  <si>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</si>
  <si>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</si>
  <si>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</si>
  <si>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</si>
  <si>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</si>
  <si>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</si>
  <si>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</si>
  <si>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</si>
  <si>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</si>
  <si>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</si>
  <si>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</si>
  <si>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</si>
  <si>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</si>
  <si>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</si>
  <si>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</si>
  <si>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</si>
  <si>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</si>
  <si>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</si>
  <si>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</si>
  <si>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</si>
  <si>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</si>
  <si>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</si>
  <si>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</si>
  <si>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</si>
  <si>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</si>
  <si>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</si>
  <si>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</si>
  <si>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</si>
  <si>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</si>
  <si>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</si>
  <si>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</si>
  <si>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</si>
  <si>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</si>
  <si>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</si>
  <si>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</si>
  <si>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</si>
  <si>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</si>
  <si>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</si>
  <si>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</si>
  <si>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Date of VFD Installation: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</si>
  <si>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</si>
  <si>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</si>
  <si>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</si>
  <si>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</si>
  <si>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</si>
  <si>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</si>
  <si>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Equipment Description</t>
  </si>
  <si>
    <t>kWh/HP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</si>
  <si>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</si>
  <si>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</si>
  <si>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</si>
  <si>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</si>
  <si>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</si>
  <si>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</si>
  <si>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</si>
  <si>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</si>
  <si>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</si>
  <si>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</si>
  <si>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</si>
  <si>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</si>
  <si>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</si>
  <si>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</si>
  <si>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</si>
  <si>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</si>
  <si>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</si>
  <si>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</si>
  <si>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E.  CROP AND IRRIGATION SYSTEM TYPE DATA</t>
  </si>
  <si>
    <t>Year</t>
  </si>
  <si>
    <t>$/kWh</t>
  </si>
  <si>
    <t>End gun booster pump (pivot 2)</t>
  </si>
  <si>
    <t>123-abc</t>
  </si>
  <si>
    <t>Pivot 2 (10 towers at 1.5 HP each)</t>
  </si>
  <si>
    <t>Pivot 1 (6 towers at 1 HP each)</t>
  </si>
  <si>
    <t>pivot with drops</t>
  </si>
  <si>
    <t xml:space="preserve">   Estimated Date of VFD Installation: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</si>
  <si>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</si>
  <si>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</si>
  <si>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</si>
  <si>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</si>
  <si>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</si>
  <si>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Rated Head (or TDH) (nameplate or curve):</t>
  </si>
  <si>
    <t xml:space="preserve">   Rated Flow (from nameplate or curve):</t>
  </si>
  <si>
    <t xml:space="preserve">   Simple Payback with incentive =</t>
  </si>
  <si>
    <t>wheat, alfalfa</t>
  </si>
  <si>
    <t xml:space="preserve">   Pump Depth (feet):</t>
  </si>
  <si>
    <t xml:space="preserve">   Lowest Expected Lift:</t>
  </si>
  <si>
    <t xml:space="preserve">   Discharge pressure Maximum Lift (psi):</t>
  </si>
  <si>
    <t xml:space="preserve">   Discharge pressure Minimum lift (psi):</t>
  </si>
  <si>
    <t>years</t>
  </si>
  <si>
    <t>?</t>
  </si>
  <si>
    <t xml:space="preserve">   Melded Average Cost per kWh:</t>
  </si>
  <si>
    <t>ENTER THE FOLLOWING VALUES IN THE DEEMED MEASURE UPLOAD:</t>
  </si>
  <si>
    <t>Motor Load Factor</t>
  </si>
  <si>
    <t>Estimated Annual Energy Consumption (kWh)</t>
  </si>
  <si>
    <t xml:space="preserve">   Estimated Annual Energy Usage</t>
  </si>
  <si>
    <t>Estimated Usage Total =</t>
  </si>
  <si>
    <t xml:space="preserve">   Incremental Cost of VFD =</t>
  </si>
  <si>
    <t>C.  PUMP DATA</t>
  </si>
  <si>
    <t xml:space="preserve">   Pump Manufacturer:</t>
  </si>
  <si>
    <t xml:space="preserve">   Pump Model:</t>
  </si>
  <si>
    <t xml:space="preserve">   Pump Type (Centrifugal or Turbine):</t>
  </si>
  <si>
    <t>Turbine</t>
  </si>
  <si>
    <t>variation in head requirements of at least 10% percent for turbines and 20% for Centrifugal</t>
  </si>
  <si>
    <t xml:space="preserve">Variation in flow must be at least 20% percent for Turbines, or </t>
  </si>
  <si>
    <t>--Select Pump Type--</t>
  </si>
  <si>
    <t>Centrifugal</t>
  </si>
  <si>
    <t xml:space="preserve">   New Construction Pump VFD Incentive</t>
  </si>
  <si>
    <t xml:space="preserve">   New Construction Pump VFD Incentive Rate ($/HP)</t>
  </si>
  <si>
    <t>AMDMC40205</t>
  </si>
  <si>
    <t>AMDMC40204</t>
  </si>
  <si>
    <t>Main Pump (where VFD to be installed)</t>
  </si>
  <si>
    <t xml:space="preserve">   Highest Expected Flow (gpm):</t>
  </si>
  <si>
    <t xml:space="preserve">   Lowest Expected Flow (gpm):</t>
  </si>
  <si>
    <t>Ref No</t>
  </si>
  <si>
    <t>Centrifugal Booster Pump (if any)</t>
  </si>
  <si>
    <t xml:space="preserve">   Irrigation Pump Rated HP for VFD:</t>
  </si>
  <si>
    <t>D.  METER USAGE ESTIMATES</t>
  </si>
  <si>
    <t>F.  DEEMED ENERGY SAVINGS AND INCENTIVE</t>
  </si>
  <si>
    <t>(G43)</t>
  </si>
  <si>
    <t>use pull down</t>
  </si>
  <si>
    <t>use zero for centrifugal</t>
  </si>
  <si>
    <t>Actual annual KWH usage (include all meters that are related to this pump station)</t>
  </si>
  <si>
    <t>kWh/year</t>
  </si>
  <si>
    <t>(busbar savings)</t>
  </si>
  <si>
    <r>
      <t xml:space="preserve">  </t>
    </r>
    <r>
      <rPr>
        <b/>
        <sz val="10"/>
        <rFont val="Arial"/>
        <family val="2"/>
      </rPr>
      <t xml:space="preserve"> Site</t>
    </r>
    <r>
      <rPr>
        <sz val="10"/>
        <rFont val="Arial"/>
        <family val="2"/>
      </rPr>
      <t xml:space="preserve"> Annual Energy Savings (kWh/HP*HP)</t>
    </r>
  </si>
  <si>
    <t>(site savings)</t>
  </si>
  <si>
    <t>CALCULATOR BC Ratio =</t>
  </si>
  <si>
    <t>CALCULATOR SAVINGS PER UNIT =</t>
  </si>
  <si>
    <t>QUANTITY =</t>
  </si>
  <si>
    <t>HP is Unit</t>
  </si>
  <si>
    <t>UES REFERENCE NUMBER =</t>
  </si>
  <si>
    <t>This tab can be filled in on year after the incentive claim to BPA.</t>
  </si>
  <si>
    <t>AGRICULTURE NEW CONSTRUCTION - PUMP VFD DEEMED SAVINGS TOOL</t>
  </si>
  <si>
    <r>
      <t xml:space="preserve">       AGRICULTURE </t>
    </r>
    <r>
      <rPr>
        <b/>
        <u/>
        <sz val="12"/>
        <rFont val="Arial"/>
        <family val="2"/>
      </rPr>
      <t>NEW CONSTRUCTION</t>
    </r>
    <r>
      <rPr>
        <b/>
        <sz val="12"/>
        <rFont val="Arial"/>
        <family val="2"/>
      </rPr>
      <t xml:space="preserve"> - TURBINE AND CENTRIFUGAL PUMP VFD CALCULATOR</t>
    </r>
  </si>
  <si>
    <t>Version Date: 4/1/2023</t>
  </si>
  <si>
    <t>Use this tool to estimate the deemed energy savings related to VFDs installed on new Pumps in Ag pumping applications.</t>
  </si>
  <si>
    <t xml:space="preserve">   Irrigator Member Name:</t>
  </si>
  <si>
    <t>psi gauge at pump</t>
  </si>
  <si>
    <t>WHP check =</t>
  </si>
  <si>
    <t>EHP check =</t>
  </si>
  <si>
    <t xml:space="preserve">   Expected lowest discharge pressure with VFD (psi):</t>
  </si>
  <si>
    <t>USA Pumps</t>
  </si>
  <si>
    <t xml:space="preserve">   Maximum Expected Lift (or inlet pressure in feet):</t>
  </si>
  <si>
    <t xml:space="preserve">   Estimated Operational Lift (feet):</t>
  </si>
  <si>
    <t xml:space="preserve">   Highest Total Dynamic Head calcuted (ft):</t>
  </si>
  <si>
    <t xml:space="preserve">   Lowest Total Dynamic Head calculated (ft):</t>
  </si>
  <si>
    <t xml:space="preserve">   Variation in Flow requirements during season (calc):</t>
  </si>
  <si>
    <t xml:space="preserve">   Variation in Head during season (calc):</t>
  </si>
  <si>
    <t>Please fill in all of the green highlighted fields.  Add any explanatory notes where needed.</t>
  </si>
  <si>
    <t>(note 2.31 feet per PSI)</t>
  </si>
  <si>
    <t>two pivots</t>
  </si>
  <si>
    <t>one pivot</t>
  </si>
  <si>
    <t>Use this tool to determine eligibility and energy savings related to VFDs installed on new pumping plant installations in Ag applications.</t>
  </si>
  <si>
    <t>Idaho Falls, ID</t>
  </si>
  <si>
    <t>Rural Coop</t>
  </si>
  <si>
    <t xml:space="preserve">   Total Rated HP on meter: (from below)</t>
  </si>
  <si>
    <t>kWh 2025</t>
  </si>
  <si>
    <t>phone#</t>
  </si>
  <si>
    <t>Jack N. Beanstalk</t>
  </si>
  <si>
    <t>Cornstalk Lane</t>
  </si>
  <si>
    <t>If any questions, please call Travis Wood at 208-612-2131</t>
  </si>
  <si>
    <t xml:space="preserve">   Deemed Site Savings per unit (kWh/HP)</t>
  </si>
  <si>
    <r>
      <t xml:space="preserve">  </t>
    </r>
    <r>
      <rPr>
        <b/>
        <sz val="10"/>
        <rFont val="Arial"/>
        <family val="2"/>
      </rPr>
      <t xml:space="preserve"> Busbar</t>
    </r>
    <r>
      <rPr>
        <sz val="10"/>
        <rFont val="Arial"/>
        <family val="2"/>
      </rPr>
      <t xml:space="preserve"> Annual Energy Savings (site savings * 1.11183))</t>
    </r>
  </si>
  <si>
    <t>Version Date: 3/1/2025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</si>
</sst>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/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5" fillId="4" borderId="0" xfId="0" applyFont="1" applyFill="1"/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7" fillId="4" borderId="1" xfId="2" applyNumberFormat="1" applyFont="1" applyFill="1" applyBorder="1" applyAlignment="1">
      <alignment horizontal="center"/>
    </xf>
    <xf numFmtId="167" fontId="16" fillId="4" borderId="1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67" fontId="16" fillId="5" borderId="1" xfId="1" applyNumberFormat="1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19" fillId="0" borderId="0" xfId="0" applyFont="1" applyAlignment="1">
      <alignment horizontal="left"/>
    </xf>
    <xf numFmtId="3" fontId="8" fillId="4" borderId="1" xfId="0" applyNumberFormat="1" applyFont="1" applyFill="1" applyBorder="1" applyAlignment="1">
      <alignment horizontal="center" wrapText="1"/>
    </xf>
    <xf numFmtId="0" fontId="22" fillId="6" borderId="0" xfId="0" applyFont="1" applyFill="1"/>
    <xf numFmtId="0" fontId="23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3" fillId="6" borderId="0" xfId="0" applyFont="1" applyFill="1" applyAlignment="1">
      <alignment vertical="center"/>
    </xf>
    <xf numFmtId="0" fontId="1" fillId="0" borderId="0" xfId="0" applyFont="1"/>
    <xf numFmtId="0" fontId="0" fillId="0" borderId="4" xfId="0" applyBorder="1"/>
    <xf numFmtId="0" fontId="1" fillId="8" borderId="4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9" fontId="4" fillId="0" borderId="1" xfId="0" applyNumberFormat="1" applyFont="1" applyBorder="1" applyAlignment="1">
      <alignment horizontal="center"/>
    </xf>
    <xf numFmtId="0" fontId="24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168" fontId="4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37" fontId="2" fillId="3" borderId="1" xfId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5" fontId="1" fillId="9" borderId="1" xfId="2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39" fontId="0" fillId="9" borderId="1" xfId="0" applyNumberForma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center"/>
      <protection locked="0"/>
    </xf>
    <xf numFmtId="14" fontId="13" fillId="2" borderId="0" xfId="0" applyNumberFormat="1" applyFont="1" applyFill="1"/>
    <xf numFmtId="0" fontId="0" fillId="4" borderId="0" xfId="0" applyFill="1"/>
    <xf numFmtId="0" fontId="1" fillId="2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workbookViewId="0">
      <selection activeCell="A2" sqref="A2"/>
    </sheetView>
  </sheetViews>
  <sheetFormatPr defaultRowHeight="13.2"/>
  <cols>
    <col min="1" max="1" width="42.77734375" customWidth="1"/>
    <col min="2" max="2" width="13.21875" customWidth="1"/>
    <col min="3" max="3" width="24.44140625" style="7" customWidth="1"/>
    <col min="4" max="5" width="16.5546875" customWidth="1"/>
    <col min="6" max="6" width="16.44140625" customWidth="1"/>
    <col min="7" max="7" width="16" customWidth="1"/>
    <col min="8" max="8" width="15.77734375" style="2" customWidth="1"/>
    <col min="9" max="9" width="15.21875" customWidth="1"/>
  </cols>
  <sheetData>
    <row r="1" spans="1:9" ht="15.6">
      <c r="A1" s="38" t="s">
        <v>277</v>
      </c>
      <c r="F1" s="6"/>
    </row>
    <row r="2" spans="1:9">
      <c r="B2" s="63"/>
      <c r="C2" s="63"/>
      <c r="E2" s="94" t="s">
        <v>307</v>
      </c>
    </row>
    <row r="3" spans="1:9" ht="15.6">
      <c r="A3" s="47" t="s">
        <v>292</v>
      </c>
      <c r="B3" s="48"/>
      <c r="C3" s="49"/>
      <c r="D3" s="95"/>
      <c r="E3" s="15"/>
    </row>
    <row r="4" spans="1:9">
      <c r="A4" s="70" t="s">
        <v>296</v>
      </c>
      <c r="B4" s="5"/>
    </row>
    <row r="5" spans="1:9">
      <c r="I5" s="1"/>
    </row>
    <row r="6" spans="1:9">
      <c r="A6" s="4" t="s">
        <v>178</v>
      </c>
    </row>
    <row r="7" spans="1:9">
      <c r="A7" s="1" t="s">
        <v>218</v>
      </c>
      <c r="C7" s="40">
        <v>45659</v>
      </c>
    </row>
    <row r="8" spans="1:9">
      <c r="A8" s="1" t="s">
        <v>280</v>
      </c>
      <c r="C8" s="41" t="s">
        <v>302</v>
      </c>
      <c r="F8" s="1"/>
      <c r="H8" s="3"/>
    </row>
    <row r="9" spans="1:9">
      <c r="A9" s="1" t="s">
        <v>219</v>
      </c>
      <c r="C9" s="41" t="s">
        <v>303</v>
      </c>
    </row>
    <row r="10" spans="1:9">
      <c r="A10" s="1" t="s">
        <v>220</v>
      </c>
      <c r="C10" s="41" t="s">
        <v>297</v>
      </c>
    </row>
    <row r="11" spans="1:9">
      <c r="A11" s="1" t="s">
        <v>221</v>
      </c>
      <c r="C11" s="41" t="s">
        <v>298</v>
      </c>
      <c r="D11" t="s">
        <v>301</v>
      </c>
      <c r="E11" s="1"/>
      <c r="G11" s="3"/>
    </row>
    <row r="12" spans="1:9">
      <c r="A12" s="17" t="s">
        <v>222</v>
      </c>
      <c r="C12" s="41">
        <v>123456</v>
      </c>
    </row>
    <row r="13" spans="1:9">
      <c r="A13" s="17" t="s">
        <v>223</v>
      </c>
      <c r="C13" s="41">
        <v>54123</v>
      </c>
    </row>
    <row r="14" spans="1:9">
      <c r="A14" s="74" t="s">
        <v>238</v>
      </c>
      <c r="C14" s="39">
        <f>G52</f>
        <v>306413.53200000001</v>
      </c>
      <c r="D14" t="s">
        <v>132</v>
      </c>
    </row>
    <row r="15" spans="1:9">
      <c r="A15" s="17" t="s">
        <v>234</v>
      </c>
      <c r="C15" s="52">
        <v>6.5000000000000002E-2</v>
      </c>
      <c r="D15" s="12" t="s">
        <v>212</v>
      </c>
    </row>
    <row r="16" spans="1:9">
      <c r="C16" s="31"/>
    </row>
    <row r="17" spans="1:6">
      <c r="A17" s="5" t="s">
        <v>129</v>
      </c>
      <c r="C17" s="31"/>
    </row>
    <row r="18" spans="1:6">
      <c r="A18" s="74" t="s">
        <v>259</v>
      </c>
      <c r="C18" s="41">
        <f>B44</f>
        <v>200</v>
      </c>
      <c r="D18" s="12" t="s">
        <v>187</v>
      </c>
    </row>
    <row r="19" spans="1:6">
      <c r="A19" s="74" t="s">
        <v>299</v>
      </c>
      <c r="C19" s="30">
        <f>B52</f>
        <v>273</v>
      </c>
      <c r="D19" s="12" t="s">
        <v>187</v>
      </c>
    </row>
    <row r="20" spans="1:6">
      <c r="A20" s="1"/>
      <c r="C20" s="31"/>
    </row>
    <row r="21" spans="1:6">
      <c r="A21" s="5" t="s">
        <v>241</v>
      </c>
      <c r="C21" s="13"/>
    </row>
    <row r="22" spans="1:6">
      <c r="A22" s="74" t="s">
        <v>244</v>
      </c>
      <c r="C22" s="41" t="s">
        <v>245</v>
      </c>
      <c r="D22" s="80" t="s">
        <v>263</v>
      </c>
    </row>
    <row r="23" spans="1:6">
      <c r="A23" s="74" t="s">
        <v>242</v>
      </c>
      <c r="C23" s="41" t="s">
        <v>285</v>
      </c>
    </row>
    <row r="24" spans="1:6">
      <c r="A24" s="74" t="s">
        <v>243</v>
      </c>
      <c r="C24" s="41" t="s">
        <v>214</v>
      </c>
    </row>
    <row r="25" spans="1:6">
      <c r="A25" s="17" t="s">
        <v>224</v>
      </c>
      <c r="C25" s="42">
        <v>550</v>
      </c>
      <c r="D25" s="1" t="s">
        <v>131</v>
      </c>
      <c r="E25" s="86" t="s">
        <v>282</v>
      </c>
      <c r="F25" s="87">
        <f>C25*C26/3960</f>
        <v>166.66666666666666</v>
      </c>
    </row>
    <row r="26" spans="1:6">
      <c r="A26" s="1" t="s">
        <v>225</v>
      </c>
      <c r="C26" s="43">
        <v>1200</v>
      </c>
      <c r="D26" s="1" t="s">
        <v>130</v>
      </c>
      <c r="E26" s="86" t="s">
        <v>283</v>
      </c>
      <c r="F26" s="87">
        <f>C25*C26/(3960*0.72)</f>
        <v>231.4814814814815</v>
      </c>
    </row>
    <row r="27" spans="1:6">
      <c r="A27" s="17" t="s">
        <v>228</v>
      </c>
      <c r="C27" s="93">
        <v>400</v>
      </c>
      <c r="D27" s="1" t="s">
        <v>131</v>
      </c>
      <c r="E27" t="s">
        <v>264</v>
      </c>
    </row>
    <row r="28" spans="1:6">
      <c r="A28" s="74" t="s">
        <v>287</v>
      </c>
      <c r="C28" s="44">
        <v>360</v>
      </c>
      <c r="D28" s="1" t="s">
        <v>131</v>
      </c>
    </row>
    <row r="29" spans="1:6">
      <c r="A29" s="74" t="s">
        <v>286</v>
      </c>
      <c r="C29" s="44">
        <v>370</v>
      </c>
      <c r="D29" s="1" t="s">
        <v>131</v>
      </c>
      <c r="E29" t="s">
        <v>293</v>
      </c>
    </row>
    <row r="30" spans="1:6">
      <c r="A30" s="17" t="s">
        <v>229</v>
      </c>
      <c r="C30" s="44">
        <v>350</v>
      </c>
      <c r="D30" s="1" t="s">
        <v>131</v>
      </c>
    </row>
    <row r="31" spans="1:6">
      <c r="A31" s="17" t="s">
        <v>230</v>
      </c>
      <c r="C31" s="44">
        <v>90</v>
      </c>
      <c r="D31" s="74" t="s">
        <v>281</v>
      </c>
    </row>
    <row r="32" spans="1:6">
      <c r="A32" s="17" t="s">
        <v>231</v>
      </c>
      <c r="C32" s="44">
        <v>105</v>
      </c>
      <c r="D32" s="74" t="s">
        <v>281</v>
      </c>
    </row>
    <row r="33" spans="1:9">
      <c r="A33" s="74" t="s">
        <v>284</v>
      </c>
      <c r="C33" s="44">
        <v>85</v>
      </c>
      <c r="D33" s="74" t="s">
        <v>281</v>
      </c>
    </row>
    <row r="34" spans="1:9">
      <c r="A34" s="74" t="s">
        <v>255</v>
      </c>
      <c r="C34" s="44">
        <v>1200</v>
      </c>
      <c r="D34" s="17" t="s">
        <v>130</v>
      </c>
      <c r="E34" t="s">
        <v>294</v>
      </c>
    </row>
    <row r="35" spans="1:9">
      <c r="A35" s="74" t="s">
        <v>256</v>
      </c>
      <c r="C35" s="44">
        <v>900</v>
      </c>
      <c r="D35" s="17" t="s">
        <v>130</v>
      </c>
      <c r="E35" t="s">
        <v>295</v>
      </c>
    </row>
    <row r="36" spans="1:9">
      <c r="A36" s="74" t="s">
        <v>288</v>
      </c>
      <c r="C36" s="75">
        <f>C29+C31*2.31+5</f>
        <v>582.9</v>
      </c>
      <c r="D36" s="17" t="s">
        <v>131</v>
      </c>
    </row>
    <row r="37" spans="1:9">
      <c r="A37" s="74" t="s">
        <v>289</v>
      </c>
      <c r="C37" s="75">
        <f>C30+C33*2.31+5</f>
        <v>551.35</v>
      </c>
      <c r="D37" s="17" t="s">
        <v>131</v>
      </c>
    </row>
    <row r="38" spans="1:9">
      <c r="A38" s="1" t="s">
        <v>290</v>
      </c>
      <c r="C38" s="51">
        <f>(C34-C35)/C26</f>
        <v>0.25</v>
      </c>
      <c r="D38" s="74" t="s">
        <v>247</v>
      </c>
    </row>
    <row r="39" spans="1:9">
      <c r="A39" s="1" t="s">
        <v>291</v>
      </c>
      <c r="C39" s="51">
        <f>(C36-C37)/C25</f>
        <v>5.7363636363636283E-2</v>
      </c>
      <c r="D39" s="74" t="s">
        <v>246</v>
      </c>
    </row>
    <row r="40" spans="1:9">
      <c r="A40" s="1"/>
      <c r="C40"/>
      <c r="D40" s="1"/>
    </row>
    <row r="41" spans="1:9">
      <c r="A41" s="4" t="s">
        <v>260</v>
      </c>
      <c r="C41"/>
      <c r="D41" s="1"/>
    </row>
    <row r="42" spans="1:9">
      <c r="A42" s="12"/>
      <c r="C42"/>
      <c r="D42" s="1"/>
    </row>
    <row r="43" spans="1:9" s="16" customFormat="1" ht="52.8">
      <c r="A43" s="23" t="s">
        <v>190</v>
      </c>
      <c r="B43" s="22" t="s">
        <v>184</v>
      </c>
      <c r="C43" s="22" t="s">
        <v>185</v>
      </c>
      <c r="D43" s="22" t="s">
        <v>186</v>
      </c>
      <c r="E43" s="73" t="s">
        <v>236</v>
      </c>
      <c r="F43" s="23" t="s">
        <v>189</v>
      </c>
      <c r="G43" s="73" t="s">
        <v>237</v>
      </c>
    </row>
    <row r="44" spans="1:9">
      <c r="A44" s="85" t="s">
        <v>254</v>
      </c>
      <c r="B44" s="41">
        <v>200</v>
      </c>
      <c r="C44" s="20" t="s">
        <v>187</v>
      </c>
      <c r="D44" s="50">
        <f t="shared" ref="D44:D51" si="0">B44/$B$52</f>
        <v>0.73260073260073255</v>
      </c>
      <c r="E44" s="41">
        <v>0.9</v>
      </c>
      <c r="F44" s="43">
        <v>1800</v>
      </c>
      <c r="G44" s="21">
        <f>IF(C44="HP",B44*0.746*F44*E44,B44*F44*E44)</f>
        <v>241704</v>
      </c>
      <c r="H44" s="70" t="s">
        <v>262</v>
      </c>
      <c r="I44" s="2"/>
    </row>
    <row r="45" spans="1:9">
      <c r="A45" s="85" t="s">
        <v>258</v>
      </c>
      <c r="B45" s="41">
        <v>50</v>
      </c>
      <c r="C45" s="20" t="s">
        <v>187</v>
      </c>
      <c r="D45" s="50">
        <f t="shared" si="0"/>
        <v>0.18315018315018314</v>
      </c>
      <c r="E45" s="41">
        <v>0.8</v>
      </c>
      <c r="F45" s="43">
        <f>F44</f>
        <v>1800</v>
      </c>
      <c r="G45" s="21">
        <f t="shared" ref="G45:G51" si="1">IF(C45="HP",B45*0.746*F45*E45,B45*F45*E45)</f>
        <v>53712</v>
      </c>
      <c r="H45"/>
      <c r="I45" s="2"/>
    </row>
    <row r="46" spans="1:9">
      <c r="A46" s="45" t="s">
        <v>216</v>
      </c>
      <c r="B46" s="41">
        <v>6</v>
      </c>
      <c r="C46" s="20" t="s">
        <v>187</v>
      </c>
      <c r="D46" s="50">
        <f t="shared" si="0"/>
        <v>2.197802197802198E-2</v>
      </c>
      <c r="E46" s="41">
        <v>1</v>
      </c>
      <c r="F46" s="43">
        <f>0.33*F44</f>
        <v>594</v>
      </c>
      <c r="G46" s="21">
        <f t="shared" si="1"/>
        <v>2658.7440000000001</v>
      </c>
      <c r="H46"/>
      <c r="I46" s="2"/>
    </row>
    <row r="47" spans="1:9">
      <c r="A47" s="45" t="s">
        <v>215</v>
      </c>
      <c r="B47" s="41">
        <f>10*1.5</f>
        <v>15</v>
      </c>
      <c r="C47" s="20" t="s">
        <v>187</v>
      </c>
      <c r="D47" s="50">
        <f t="shared" si="0"/>
        <v>5.4945054945054944E-2</v>
      </c>
      <c r="E47" s="41">
        <v>1</v>
      </c>
      <c r="F47" s="43">
        <f>0.33*F45</f>
        <v>594</v>
      </c>
      <c r="G47" s="21">
        <f t="shared" si="1"/>
        <v>6646.86</v>
      </c>
      <c r="H47"/>
      <c r="I47" s="2"/>
    </row>
    <row r="48" spans="1:9">
      <c r="A48" s="46" t="s">
        <v>213</v>
      </c>
      <c r="B48" s="41">
        <v>2</v>
      </c>
      <c r="C48" s="20" t="s">
        <v>187</v>
      </c>
      <c r="D48" s="50">
        <f t="shared" si="0"/>
        <v>7.326007326007326E-3</v>
      </c>
      <c r="E48" s="41">
        <v>0.9</v>
      </c>
      <c r="F48" s="43">
        <f>F44*0.7</f>
        <v>1260</v>
      </c>
      <c r="G48" s="21">
        <f t="shared" si="1"/>
        <v>1691.9280000000001</v>
      </c>
      <c r="H48"/>
      <c r="I48" s="2"/>
    </row>
    <row r="49" spans="1:10">
      <c r="A49" s="46"/>
      <c r="B49" s="41"/>
      <c r="C49" s="20"/>
      <c r="D49" s="50">
        <f t="shared" si="0"/>
        <v>0</v>
      </c>
      <c r="E49" s="41"/>
      <c r="F49" s="43"/>
      <c r="G49" s="21">
        <f t="shared" si="1"/>
        <v>0</v>
      </c>
      <c r="H49"/>
      <c r="I49" s="2"/>
    </row>
    <row r="50" spans="1:10">
      <c r="A50" s="46"/>
      <c r="B50" s="41"/>
      <c r="C50" s="20"/>
      <c r="D50" s="50">
        <f t="shared" si="0"/>
        <v>0</v>
      </c>
      <c r="E50" s="41"/>
      <c r="F50" s="43"/>
      <c r="G50" s="21">
        <f t="shared" si="1"/>
        <v>0</v>
      </c>
      <c r="H50"/>
      <c r="I50" s="2"/>
    </row>
    <row r="51" spans="1:10">
      <c r="A51" s="46"/>
      <c r="B51" s="41"/>
      <c r="C51" s="20"/>
      <c r="D51" s="50">
        <f t="shared" si="0"/>
        <v>0</v>
      </c>
      <c r="E51" s="41"/>
      <c r="F51" s="43"/>
      <c r="G51" s="21">
        <f t="shared" si="1"/>
        <v>0</v>
      </c>
      <c r="H51"/>
      <c r="I51" s="2"/>
    </row>
    <row r="52" spans="1:10">
      <c r="A52" s="37" t="s">
        <v>188</v>
      </c>
      <c r="B52" s="6">
        <f>SUM(B44:B51)</f>
        <v>273</v>
      </c>
      <c r="C52"/>
      <c r="D52" s="1"/>
      <c r="E52" s="1"/>
      <c r="F52" s="76" t="s">
        <v>239</v>
      </c>
      <c r="G52" s="77">
        <f>SUM(G44:G51)</f>
        <v>306413.53200000001</v>
      </c>
      <c r="H52"/>
      <c r="I52" s="2"/>
    </row>
    <row r="53" spans="1:10">
      <c r="A53" s="1"/>
      <c r="B53" s="1"/>
      <c r="C53" s="1"/>
      <c r="D53" s="17"/>
      <c r="E53" s="17"/>
      <c r="G53" s="78"/>
      <c r="H53"/>
      <c r="I53" s="2"/>
    </row>
    <row r="54" spans="1:10">
      <c r="A54" s="1"/>
      <c r="C54" s="10"/>
      <c r="D54" s="1"/>
    </row>
    <row r="55" spans="1:10">
      <c r="A55" s="4" t="s">
        <v>210</v>
      </c>
      <c r="C55" s="26"/>
    </row>
    <row r="56" spans="1:10">
      <c r="A56" s="4"/>
      <c r="C56" s="26"/>
    </row>
    <row r="57" spans="1:10" ht="26.4">
      <c r="A57" s="32"/>
      <c r="B57" s="33" t="s">
        <v>211</v>
      </c>
      <c r="C57" s="34" t="s">
        <v>207</v>
      </c>
      <c r="D57" s="33" t="s">
        <v>208</v>
      </c>
      <c r="E57" s="33" t="s">
        <v>209</v>
      </c>
      <c r="F57" s="33" t="s">
        <v>205</v>
      </c>
      <c r="G57" s="6"/>
      <c r="H57" s="6"/>
      <c r="I57" s="6"/>
      <c r="J57" s="6"/>
    </row>
    <row r="58" spans="1:10" s="16" customFormat="1">
      <c r="A58" s="57"/>
      <c r="B58" s="58"/>
      <c r="C58" s="59"/>
      <c r="D58" s="57"/>
      <c r="E58" s="57"/>
      <c r="F58" s="59"/>
      <c r="G58" s="60"/>
      <c r="H58" s="60"/>
      <c r="I58" s="60"/>
      <c r="J58" s="61"/>
    </row>
    <row r="59" spans="1:10" s="16" customFormat="1">
      <c r="A59" s="23" t="s">
        <v>206</v>
      </c>
      <c r="B59" s="54">
        <v>2025</v>
      </c>
      <c r="C59" s="64" t="s">
        <v>233</v>
      </c>
      <c r="D59" s="55" t="s">
        <v>227</v>
      </c>
      <c r="E59" s="64">
        <v>120120</v>
      </c>
      <c r="F59" s="56" t="s">
        <v>217</v>
      </c>
      <c r="G59" s="60"/>
      <c r="H59" s="60"/>
      <c r="I59" s="60"/>
      <c r="J59" s="61"/>
    </row>
    <row r="60" spans="1:10" s="16" customFormat="1">
      <c r="A60" s="57"/>
      <c r="B60" s="57"/>
      <c r="C60" s="59"/>
      <c r="D60" s="57"/>
      <c r="E60" s="57"/>
      <c r="F60" s="59"/>
      <c r="G60" s="60"/>
      <c r="H60" s="60"/>
      <c r="I60" s="60"/>
      <c r="J60" s="61"/>
    </row>
    <row r="61" spans="1:10">
      <c r="A61" s="4"/>
      <c r="C61" s="26"/>
      <c r="G61" s="27"/>
      <c r="H61" s="27"/>
      <c r="I61" s="27"/>
      <c r="J61" s="4"/>
    </row>
    <row r="62" spans="1:10">
      <c r="A62" s="1"/>
      <c r="C62" s="28"/>
      <c r="D62" s="28"/>
      <c r="E62" s="28"/>
      <c r="F62" s="28"/>
      <c r="G62" s="28"/>
      <c r="H62" s="28"/>
      <c r="I62" s="28"/>
      <c r="J62" s="29"/>
    </row>
    <row r="63" spans="1:10">
      <c r="A63" s="4" t="s">
        <v>261</v>
      </c>
    </row>
    <row r="64" spans="1:10">
      <c r="A64" s="70" t="s">
        <v>305</v>
      </c>
      <c r="C64" s="35">
        <f>IF(C22="Turbine",440,IF(C22="Centrifugal",220,""))</f>
        <v>440</v>
      </c>
      <c r="D64" s="4" t="s">
        <v>191</v>
      </c>
    </row>
    <row r="65" spans="1:5">
      <c r="A65" s="70" t="s">
        <v>251</v>
      </c>
      <c r="C65" s="36">
        <f>IF(C22="Turbine",100,IF(C22="Centrifugal",70,""))</f>
        <v>100</v>
      </c>
      <c r="D65" s="4"/>
    </row>
    <row r="66" spans="1:5">
      <c r="A66" s="74" t="s">
        <v>268</v>
      </c>
      <c r="C66" s="35">
        <f>IFERROR(C64*C18,"")</f>
        <v>88000</v>
      </c>
      <c r="D66" s="4" t="s">
        <v>266</v>
      </c>
      <c r="E66" s="70" t="s">
        <v>269</v>
      </c>
    </row>
    <row r="67" spans="1:5">
      <c r="A67" s="70" t="s">
        <v>306</v>
      </c>
      <c r="C67" s="88">
        <f>C66*1.11183</f>
        <v>97841.040000000008</v>
      </c>
      <c r="D67" s="4" t="s">
        <v>266</v>
      </c>
      <c r="E67" s="70" t="s">
        <v>267</v>
      </c>
    </row>
    <row r="68" spans="1:5">
      <c r="A68" s="74" t="s">
        <v>250</v>
      </c>
      <c r="C68" s="36">
        <f>IFERROR(C65*C18,"")</f>
        <v>20000</v>
      </c>
    </row>
    <row r="69" spans="1:5">
      <c r="A69" s="17"/>
      <c r="C69" s="79"/>
      <c r="D69" s="12"/>
    </row>
    <row r="70" spans="1:5">
      <c r="A70" s="74" t="s">
        <v>240</v>
      </c>
      <c r="C70" s="53">
        <f>250*B44</f>
        <v>50000</v>
      </c>
    </row>
    <row r="71" spans="1:5">
      <c r="A71" s="17" t="s">
        <v>226</v>
      </c>
      <c r="C71" s="84">
        <f>IFERROR(((C70-C68)/(C66*C15)),"")</f>
        <v>5.244755244755245</v>
      </c>
      <c r="D71" s="4" t="s">
        <v>232</v>
      </c>
    </row>
    <row r="73" spans="1:5">
      <c r="A73" s="96" t="s">
        <v>304</v>
      </c>
      <c r="B73" s="62"/>
    </row>
    <row r="74" spans="1:5" ht="25.5" customHeight="1"/>
    <row r="75" spans="1:5">
      <c r="A75" s="69" t="s">
        <v>235</v>
      </c>
      <c r="B75" s="65"/>
      <c r="C75" s="65"/>
    </row>
    <row r="76" spans="1:5">
      <c r="A76" s="66" t="s">
        <v>274</v>
      </c>
      <c r="B76" s="90" t="str">
        <f>IF(C22="Turbine","AMDMC40240",IF(C22="Centrifugal","AMDMC40241",""))</f>
        <v>AMDMC40240</v>
      </c>
      <c r="C76" s="68" t="s">
        <v>257</v>
      </c>
    </row>
    <row r="77" spans="1:5">
      <c r="A77" s="66" t="s">
        <v>272</v>
      </c>
      <c r="B77" s="91">
        <f>C18</f>
        <v>200</v>
      </c>
      <c r="C77" s="68" t="s">
        <v>273</v>
      </c>
      <c r="D77" s="80"/>
    </row>
    <row r="78" spans="1:5">
      <c r="A78" s="66" t="s">
        <v>271</v>
      </c>
      <c r="B78" s="92">
        <f>C64</f>
        <v>440</v>
      </c>
      <c r="C78" s="67" t="s">
        <v>191</v>
      </c>
      <c r="D78" s="80"/>
    </row>
    <row r="79" spans="1:5">
      <c r="A79" s="66" t="s">
        <v>270</v>
      </c>
      <c r="B79" s="92">
        <f>C67/C70</f>
        <v>1.9568208000000002</v>
      </c>
      <c r="C79" s="67"/>
    </row>
    <row r="81" spans="1:1">
      <c r="A81" s="71"/>
    </row>
    <row r="82" spans="1:1">
      <c r="A82" s="71"/>
    </row>
    <row r="83" spans="1:1">
      <c r="A83" s="72"/>
    </row>
    <row r="84" spans="1:1">
      <c r="A84" s="71"/>
    </row>
    <row r="85" spans="1:1">
      <c r="A85" s="71"/>
    </row>
    <row r="86" spans="1:1">
      <c r="A86" s="71"/>
    </row>
  </sheetData>
  <phoneticPr fontId="0" type="noConversion"/>
  <pageMargins left="0.46" right="0.42" top="1" bottom="1" header="0.5" footer="0.5"/>
  <pageSetup scale="6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B29" sqref="B29"/>
    </sheetView>
  </sheetViews>
  <sheetFormatPr defaultRowHeight="13.2"/>
  <cols>
    <col min="1" max="1" width="18.77734375" customWidth="1"/>
    <col min="2" max="2" width="17" customWidth="1"/>
    <col min="3" max="3" width="13.21875" customWidth="1"/>
    <col min="4" max="4" width="15.21875" customWidth="1"/>
    <col min="5" max="5" width="19.77734375" customWidth="1"/>
    <col min="6" max="6" width="18.77734375" customWidth="1"/>
    <col min="7" max="7" width="19.77734375" customWidth="1"/>
    <col min="8" max="8" width="24.21875" customWidth="1"/>
    <col min="9" max="9" width="14.5546875" customWidth="1"/>
    <col min="10" max="10" width="17.44140625" customWidth="1"/>
    <col min="11" max="11" width="22.21875" customWidth="1"/>
    <col min="12" max="12" width="18.77734375" customWidth="1"/>
  </cols>
  <sheetData>
    <row r="1" spans="1:12">
      <c r="A1" s="6" t="s">
        <v>143</v>
      </c>
      <c r="B1" s="6" t="s">
        <v>66</v>
      </c>
      <c r="C1" s="6" t="s">
        <v>103</v>
      </c>
      <c r="D1" s="6" t="s">
        <v>69</v>
      </c>
      <c r="E1" s="6" t="s">
        <v>120</v>
      </c>
      <c r="F1" s="6" t="s">
        <v>119</v>
      </c>
      <c r="G1" s="6" t="s">
        <v>90</v>
      </c>
      <c r="H1" s="6" t="s">
        <v>121</v>
      </c>
      <c r="I1" s="6" t="s">
        <v>126</v>
      </c>
      <c r="J1" s="6" t="s">
        <v>118</v>
      </c>
      <c r="K1" s="6" t="s">
        <v>109</v>
      </c>
      <c r="L1" s="6" t="s">
        <v>68</v>
      </c>
    </row>
    <row r="2" spans="1:12">
      <c r="A2" t="s">
        <v>133</v>
      </c>
      <c r="B2" t="s">
        <v>133</v>
      </c>
      <c r="C2" t="s">
        <v>96</v>
      </c>
      <c r="D2" t="s">
        <v>133</v>
      </c>
      <c r="E2" t="s">
        <v>133</v>
      </c>
      <c r="F2" t="s">
        <v>133</v>
      </c>
      <c r="G2" t="s">
        <v>133</v>
      </c>
      <c r="H2" t="s">
        <v>133</v>
      </c>
      <c r="I2" t="s">
        <v>133</v>
      </c>
      <c r="J2" t="s">
        <v>133</v>
      </c>
      <c r="K2" t="s">
        <v>133</v>
      </c>
      <c r="L2" t="s">
        <v>133</v>
      </c>
    </row>
    <row r="3" spans="1:12">
      <c r="A3" t="s">
        <v>97</v>
      </c>
      <c r="B3" t="s">
        <v>139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139</v>
      </c>
      <c r="I3" t="s">
        <v>97</v>
      </c>
      <c r="J3" t="s">
        <v>97</v>
      </c>
      <c r="K3" t="s">
        <v>139</v>
      </c>
      <c r="L3" t="s">
        <v>139</v>
      </c>
    </row>
    <row r="4" spans="1:12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135</v>
      </c>
      <c r="G4" t="s">
        <v>97</v>
      </c>
      <c r="H4" t="s">
        <v>64</v>
      </c>
      <c r="I4" t="s">
        <v>135</v>
      </c>
      <c r="J4" t="s">
        <v>135</v>
      </c>
      <c r="K4" t="s">
        <v>64</v>
      </c>
      <c r="L4" t="s">
        <v>97</v>
      </c>
    </row>
    <row r="5" spans="1:12">
      <c r="A5" t="s">
        <v>135</v>
      </c>
      <c r="B5" t="s">
        <v>64</v>
      </c>
      <c r="C5" t="s">
        <v>135</v>
      </c>
      <c r="D5" t="s">
        <v>135</v>
      </c>
      <c r="E5" t="s">
        <v>98</v>
      </c>
      <c r="F5" t="s">
        <v>134</v>
      </c>
      <c r="G5" t="s">
        <v>98</v>
      </c>
      <c r="H5" t="s">
        <v>63</v>
      </c>
      <c r="I5" t="s">
        <v>134</v>
      </c>
      <c r="J5" t="s">
        <v>134</v>
      </c>
      <c r="K5" t="s">
        <v>96</v>
      </c>
      <c r="L5" t="s">
        <v>98</v>
      </c>
    </row>
    <row r="6" spans="1:12">
      <c r="A6" t="s">
        <v>134</v>
      </c>
      <c r="B6" t="s">
        <v>63</v>
      </c>
      <c r="C6" t="s">
        <v>134</v>
      </c>
      <c r="D6" t="s">
        <v>134</v>
      </c>
      <c r="E6" t="s">
        <v>135</v>
      </c>
      <c r="G6" t="s">
        <v>135</v>
      </c>
      <c r="H6" t="s">
        <v>99</v>
      </c>
      <c r="I6" t="s">
        <v>141</v>
      </c>
      <c r="K6" t="s">
        <v>35</v>
      </c>
      <c r="L6" t="s">
        <v>135</v>
      </c>
    </row>
    <row r="7" spans="1:12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134</v>
      </c>
    </row>
    <row r="8" spans="1:12">
      <c r="B8" t="s">
        <v>100</v>
      </c>
      <c r="E8" t="s">
        <v>134</v>
      </c>
      <c r="G8" t="s">
        <v>134</v>
      </c>
      <c r="H8" t="s">
        <v>97</v>
      </c>
      <c r="K8" t="s">
        <v>99</v>
      </c>
      <c r="L8" t="s">
        <v>36</v>
      </c>
    </row>
    <row r="9" spans="1:12">
      <c r="B9" t="s">
        <v>97</v>
      </c>
      <c r="G9" t="s">
        <v>141</v>
      </c>
      <c r="H9" t="s">
        <v>98</v>
      </c>
      <c r="K9" t="s">
        <v>100</v>
      </c>
    </row>
    <row r="10" spans="1:12">
      <c r="B10" t="s">
        <v>98</v>
      </c>
      <c r="G10" t="s">
        <v>18</v>
      </c>
      <c r="H10" t="s">
        <v>135</v>
      </c>
      <c r="K10" t="s">
        <v>97</v>
      </c>
    </row>
    <row r="11" spans="1:12">
      <c r="B11" t="s">
        <v>65</v>
      </c>
      <c r="H11" t="s">
        <v>62</v>
      </c>
      <c r="K11" t="s">
        <v>98</v>
      </c>
    </row>
    <row r="12" spans="1:12">
      <c r="B12" t="s">
        <v>101</v>
      </c>
      <c r="H12" t="s">
        <v>134</v>
      </c>
      <c r="K12" t="s">
        <v>135</v>
      </c>
    </row>
    <row r="13" spans="1:12">
      <c r="B13" t="s">
        <v>135</v>
      </c>
      <c r="H13" t="s">
        <v>141</v>
      </c>
      <c r="K13" t="s">
        <v>134</v>
      </c>
    </row>
    <row r="14" spans="1:12">
      <c r="B14" t="s">
        <v>62</v>
      </c>
      <c r="H14" t="s">
        <v>18</v>
      </c>
      <c r="K14" t="s">
        <v>36</v>
      </c>
    </row>
    <row r="15" spans="1:12">
      <c r="B15" t="s">
        <v>142</v>
      </c>
      <c r="K15" t="s">
        <v>18</v>
      </c>
    </row>
    <row r="16" spans="1:12">
      <c r="B16" t="s">
        <v>102</v>
      </c>
      <c r="K16" t="s">
        <v>91</v>
      </c>
    </row>
    <row r="17" spans="2:2">
      <c r="B17" t="s">
        <v>94</v>
      </c>
    </row>
    <row r="18" spans="2:2">
      <c r="B18" t="s">
        <v>134</v>
      </c>
    </row>
    <row r="19" spans="2:2">
      <c r="B19" t="s">
        <v>47</v>
      </c>
    </row>
    <row r="20" spans="2:2">
      <c r="B20" t="s">
        <v>141</v>
      </c>
    </row>
    <row r="21" spans="2:2">
      <c r="B21" t="s">
        <v>67</v>
      </c>
    </row>
    <row r="22" spans="2:2">
      <c r="B22" t="s">
        <v>18</v>
      </c>
    </row>
    <row r="23" spans="2:2">
      <c r="B23" t="s">
        <v>140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.2"/>
  <cols>
    <col min="1" max="1" width="16.77734375" style="9" customWidth="1"/>
    <col min="2" max="2" width="15" style="9" customWidth="1"/>
    <col min="3" max="3" width="15.44140625" customWidth="1"/>
    <col min="4" max="5" width="13.5546875" customWidth="1"/>
    <col min="6" max="6" width="18.5546875" customWidth="1"/>
    <col min="7" max="7" width="16.44140625" customWidth="1"/>
    <col min="8" max="8" width="12.5546875" customWidth="1"/>
    <col min="9" max="9" width="19.44140625" customWidth="1"/>
    <col min="10" max="10" width="12.5546875" customWidth="1"/>
    <col min="11" max="11" width="17.77734375" customWidth="1"/>
    <col min="12" max="12" width="17.44140625" customWidth="1"/>
    <col min="13" max="13" width="15.77734375" customWidth="1"/>
    <col min="15" max="15" width="15" bestFit="1" customWidth="1"/>
    <col min="16" max="16" width="15.44140625" bestFit="1" customWidth="1"/>
    <col min="17" max="18" width="13.5546875" bestFit="1" customWidth="1"/>
    <col min="19" max="19" width="18.5546875" bestFit="1" customWidth="1"/>
    <col min="20" max="20" width="16.44140625" bestFit="1" customWidth="1"/>
    <col min="21" max="21" width="12.5546875" bestFit="1" customWidth="1"/>
    <col min="22" max="22" width="19.44140625" bestFit="1" customWidth="1"/>
    <col min="23" max="23" width="12.5546875" bestFit="1" customWidth="1"/>
    <col min="24" max="24" width="17.77734375" bestFit="1" customWidth="1"/>
    <col min="25" max="25" width="17.44140625" bestFit="1" customWidth="1"/>
    <col min="26" max="26" width="15.77734375" bestFit="1" customWidth="1"/>
  </cols>
  <sheetData>
    <row r="2" spans="1:16" s="2" customFormat="1">
      <c r="A2" s="7"/>
      <c r="B2" s="6" t="s">
        <v>143</v>
      </c>
      <c r="C2" s="6" t="s">
        <v>66</v>
      </c>
      <c r="D2" s="6" t="s">
        <v>103</v>
      </c>
      <c r="E2" s="6" t="s">
        <v>69</v>
      </c>
      <c r="F2" s="6" t="s">
        <v>120</v>
      </c>
      <c r="G2" s="6" t="s">
        <v>119</v>
      </c>
      <c r="H2" s="6" t="s">
        <v>90</v>
      </c>
      <c r="I2" s="6" t="s">
        <v>121</v>
      </c>
      <c r="J2" s="6" t="s">
        <v>126</v>
      </c>
      <c r="K2" s="6" t="s">
        <v>118</v>
      </c>
      <c r="L2" s="6" t="s">
        <v>109</v>
      </c>
      <c r="M2" s="6" t="s">
        <v>68</v>
      </c>
    </row>
    <row r="3" spans="1:16">
      <c r="A3" s="8" t="s">
        <v>133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>
      <c r="A4" s="8" t="s">
        <v>139</v>
      </c>
      <c r="B4"/>
      <c r="C4">
        <v>41.3</v>
      </c>
      <c r="I4">
        <v>29.1</v>
      </c>
      <c r="L4">
        <v>31.9</v>
      </c>
      <c r="M4">
        <v>31.6</v>
      </c>
    </row>
    <row r="5" spans="1:16">
      <c r="A5" s="8" t="s">
        <v>44</v>
      </c>
      <c r="B5"/>
      <c r="C5">
        <v>30.1</v>
      </c>
    </row>
    <row r="6" spans="1:16">
      <c r="A6" s="8" t="s">
        <v>64</v>
      </c>
      <c r="B6"/>
      <c r="C6">
        <v>22.6</v>
      </c>
      <c r="I6">
        <v>18</v>
      </c>
      <c r="L6">
        <v>18.399999999999999</v>
      </c>
    </row>
    <row r="7" spans="1:16">
      <c r="A7" s="8" t="s">
        <v>63</v>
      </c>
      <c r="B7"/>
      <c r="C7">
        <v>29.6</v>
      </c>
      <c r="I7">
        <v>29.4</v>
      </c>
    </row>
    <row r="8" spans="1:16">
      <c r="A8" s="8" t="s">
        <v>96</v>
      </c>
      <c r="B8"/>
      <c r="D8">
        <v>20.8</v>
      </c>
      <c r="L8">
        <v>24.7</v>
      </c>
    </row>
    <row r="9" spans="1:16">
      <c r="A9" s="8" t="s">
        <v>35</v>
      </c>
      <c r="B9"/>
      <c r="L9">
        <v>26</v>
      </c>
      <c r="P9" s="11"/>
    </row>
    <row r="10" spans="1:16">
      <c r="A10" s="8" t="s">
        <v>61</v>
      </c>
      <c r="B10"/>
      <c r="D10">
        <v>26.2</v>
      </c>
      <c r="P10" s="11"/>
    </row>
    <row r="11" spans="1:16">
      <c r="A11" s="8" t="s">
        <v>34</v>
      </c>
      <c r="B11"/>
      <c r="L11">
        <v>14.7</v>
      </c>
      <c r="P11" s="11"/>
    </row>
    <row r="12" spans="1:16">
      <c r="A12" s="8" t="s">
        <v>32</v>
      </c>
      <c r="B12"/>
      <c r="H12">
        <v>21.1</v>
      </c>
      <c r="P12" s="11"/>
    </row>
    <row r="13" spans="1:16">
      <c r="A13" s="8" t="s">
        <v>99</v>
      </c>
      <c r="B13"/>
      <c r="C13">
        <v>28.9</v>
      </c>
      <c r="I13">
        <v>24.5</v>
      </c>
      <c r="L13">
        <v>22.4</v>
      </c>
      <c r="P13" s="11"/>
    </row>
    <row r="14" spans="1:16">
      <c r="A14" s="8" t="s">
        <v>100</v>
      </c>
      <c r="B14"/>
      <c r="C14">
        <v>23.8</v>
      </c>
      <c r="I14">
        <v>18.600000000000001</v>
      </c>
      <c r="L14">
        <v>19.2</v>
      </c>
      <c r="P14" s="11"/>
    </row>
    <row r="15" spans="1:16">
      <c r="A15" s="8" t="s">
        <v>95</v>
      </c>
      <c r="B15"/>
      <c r="D15">
        <v>22.6</v>
      </c>
      <c r="P15" s="11"/>
    </row>
    <row r="16" spans="1:16">
      <c r="A16" s="8" t="s">
        <v>29</v>
      </c>
      <c r="B16"/>
      <c r="F16">
        <v>30.1</v>
      </c>
      <c r="P16" s="11"/>
    </row>
    <row r="17" spans="1:16">
      <c r="A17" s="8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1"/>
    </row>
    <row r="18" spans="1:16">
      <c r="A18" s="8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1"/>
    </row>
    <row r="19" spans="1:16">
      <c r="A19" s="8" t="s">
        <v>65</v>
      </c>
      <c r="B19"/>
      <c r="C19">
        <v>31.6</v>
      </c>
      <c r="P19" s="11"/>
    </row>
    <row r="20" spans="1:16">
      <c r="A20" s="8" t="s">
        <v>101</v>
      </c>
      <c r="B20"/>
      <c r="C20">
        <v>28.2</v>
      </c>
      <c r="P20" s="11"/>
    </row>
    <row r="21" spans="1:16">
      <c r="A21" s="8" t="s">
        <v>135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1"/>
    </row>
    <row r="22" spans="1:16">
      <c r="A22" s="8" t="s">
        <v>62</v>
      </c>
      <c r="B22"/>
      <c r="C22">
        <v>19.8</v>
      </c>
      <c r="I22">
        <v>17.100000000000001</v>
      </c>
      <c r="P22" s="11"/>
    </row>
    <row r="23" spans="1:16">
      <c r="A23" s="8" t="s">
        <v>142</v>
      </c>
      <c r="B23"/>
      <c r="C23">
        <v>17</v>
      </c>
      <c r="P23" s="11"/>
    </row>
    <row r="24" spans="1:16">
      <c r="A24" s="8" t="s">
        <v>102</v>
      </c>
      <c r="B24"/>
      <c r="C24">
        <v>24.3</v>
      </c>
      <c r="H24">
        <v>17</v>
      </c>
      <c r="P24" s="11"/>
    </row>
    <row r="25" spans="1:16">
      <c r="A25" s="8" t="s">
        <v>94</v>
      </c>
      <c r="B25"/>
      <c r="C25">
        <v>31.5</v>
      </c>
      <c r="F25">
        <v>26.8</v>
      </c>
      <c r="P25" s="11"/>
    </row>
    <row r="26" spans="1:16">
      <c r="A26" s="8" t="s">
        <v>134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>
      <c r="A27" s="8" t="s">
        <v>47</v>
      </c>
      <c r="B27"/>
      <c r="C27">
        <v>31.5</v>
      </c>
    </row>
    <row r="28" spans="1:16">
      <c r="A28" s="8" t="s">
        <v>36</v>
      </c>
      <c r="B28"/>
      <c r="L28">
        <v>19.3</v>
      </c>
      <c r="M28">
        <v>26.7</v>
      </c>
    </row>
    <row r="29" spans="1:16">
      <c r="A29" s="8" t="s">
        <v>141</v>
      </c>
      <c r="B29"/>
      <c r="C29">
        <v>11.9</v>
      </c>
      <c r="H29">
        <v>11.4</v>
      </c>
      <c r="I29">
        <v>15.1</v>
      </c>
      <c r="J29">
        <v>12.8</v>
      </c>
    </row>
    <row r="30" spans="1:16">
      <c r="A30" s="8" t="s">
        <v>67</v>
      </c>
      <c r="B30"/>
      <c r="C30">
        <v>45.1</v>
      </c>
    </row>
    <row r="31" spans="1:16">
      <c r="A31" s="8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>
      <c r="A32" s="8" t="s">
        <v>140</v>
      </c>
      <c r="B32"/>
      <c r="C32">
        <v>18.7</v>
      </c>
    </row>
    <row r="33" spans="1:26">
      <c r="A33" s="9" t="s">
        <v>91</v>
      </c>
      <c r="B33" s="12">
        <v>26</v>
      </c>
      <c r="L33">
        <v>23.2</v>
      </c>
    </row>
    <row r="34" spans="1:26">
      <c r="J34" s="11"/>
    </row>
    <row r="35" spans="1:26">
      <c r="H35" s="11"/>
      <c r="I35" s="11"/>
    </row>
    <row r="36" spans="1:26">
      <c r="A36" s="8"/>
      <c r="B36" s="8"/>
      <c r="C36" s="11"/>
      <c r="E36" s="11"/>
      <c r="F36" s="11"/>
      <c r="G36" s="11"/>
      <c r="H36" s="11"/>
      <c r="I36" s="11"/>
    </row>
    <row r="37" spans="1:26">
      <c r="A37" s="11"/>
      <c r="B37" s="11"/>
      <c r="C37" s="11"/>
      <c r="E37" s="11"/>
      <c r="F37" s="11"/>
      <c r="G37" s="11"/>
      <c r="H37" s="11"/>
      <c r="I37" s="11"/>
    </row>
    <row r="38" spans="1:26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8"/>
      <c r="B39"/>
    </row>
    <row r="40" spans="1:26">
      <c r="A40" s="8"/>
      <c r="B40"/>
    </row>
    <row r="41" spans="1:26">
      <c r="A41" s="8"/>
      <c r="B41"/>
    </row>
    <row r="42" spans="1:26">
      <c r="A42" s="8"/>
      <c r="B42"/>
    </row>
    <row r="43" spans="1:26">
      <c r="A43" s="8"/>
      <c r="B43"/>
    </row>
    <row r="44" spans="1:26">
      <c r="A44" s="8"/>
      <c r="B44"/>
    </row>
    <row r="45" spans="1:26">
      <c r="A45" s="8"/>
      <c r="B45"/>
    </row>
    <row r="46" spans="1:26">
      <c r="A46" s="8"/>
      <c r="B46"/>
    </row>
    <row r="47" spans="1:26">
      <c r="A47" s="8"/>
      <c r="B47"/>
    </row>
    <row r="48" spans="1:26">
      <c r="A48" s="8"/>
      <c r="B48"/>
    </row>
    <row r="49" spans="1:2">
      <c r="A49" s="8"/>
      <c r="B49"/>
    </row>
    <row r="50" spans="1:2">
      <c r="A50" s="8"/>
      <c r="B50"/>
    </row>
    <row r="51" spans="1:2">
      <c r="A51" s="8"/>
      <c r="B51"/>
    </row>
    <row r="52" spans="1:2">
      <c r="A52" s="8"/>
      <c r="B52"/>
    </row>
    <row r="53" spans="1:2">
      <c r="A53" s="8"/>
      <c r="B53"/>
    </row>
    <row r="54" spans="1:2">
      <c r="A54" s="8"/>
      <c r="B54"/>
    </row>
    <row r="55" spans="1:2">
      <c r="A55" s="8"/>
      <c r="B55"/>
    </row>
    <row r="56" spans="1:2">
      <c r="A56" s="8"/>
      <c r="B56"/>
    </row>
    <row r="57" spans="1:2">
      <c r="A57" s="8"/>
      <c r="B57"/>
    </row>
    <row r="58" spans="1:2">
      <c r="A58" s="8"/>
      <c r="B58"/>
    </row>
    <row r="59" spans="1:2">
      <c r="A59" s="8"/>
      <c r="B59"/>
    </row>
    <row r="60" spans="1:2">
      <c r="A60" s="8"/>
      <c r="B60"/>
    </row>
    <row r="61" spans="1:2">
      <c r="A61" s="8"/>
      <c r="B61"/>
    </row>
    <row r="62" spans="1:2">
      <c r="A62" s="8"/>
      <c r="B62"/>
    </row>
    <row r="63" spans="1:2">
      <c r="A63" s="8"/>
      <c r="B63"/>
    </row>
    <row r="64" spans="1:2">
      <c r="A64" s="8"/>
      <c r="B64"/>
    </row>
    <row r="65" spans="1:2">
      <c r="A65" s="8"/>
      <c r="B65"/>
    </row>
    <row r="66" spans="1:2">
      <c r="A66" s="8"/>
      <c r="B66"/>
    </row>
    <row r="67" spans="1:2">
      <c r="A67" s="8"/>
      <c r="B67"/>
    </row>
    <row r="68" spans="1:2">
      <c r="A68" s="8"/>
      <c r="B68"/>
    </row>
    <row r="69" spans="1:2">
      <c r="B69" s="1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workbookViewId="0">
      <selection activeCell="B29" sqref="B29"/>
    </sheetView>
  </sheetViews>
  <sheetFormatPr defaultRowHeight="13.2"/>
  <cols>
    <col min="1" max="1" width="16.77734375" customWidth="1"/>
  </cols>
  <sheetData>
    <row r="1" spans="1:19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136</v>
      </c>
      <c r="H1" t="s">
        <v>149</v>
      </c>
      <c r="I1" t="s">
        <v>149</v>
      </c>
      <c r="J1" t="s">
        <v>149</v>
      </c>
      <c r="K1" t="s">
        <v>150</v>
      </c>
    </row>
    <row r="2" spans="1:19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>
      <c r="A6" t="s">
        <v>127</v>
      </c>
      <c r="B6" t="s">
        <v>144</v>
      </c>
      <c r="C6" t="s">
        <v>145</v>
      </c>
      <c r="D6" t="s">
        <v>146</v>
      </c>
      <c r="E6" t="s">
        <v>147</v>
      </c>
      <c r="F6" t="s">
        <v>148</v>
      </c>
      <c r="G6" t="s">
        <v>136</v>
      </c>
      <c r="H6" t="s">
        <v>149</v>
      </c>
      <c r="I6" t="s">
        <v>149</v>
      </c>
      <c r="J6" t="s">
        <v>122</v>
      </c>
      <c r="K6" t="s">
        <v>123</v>
      </c>
      <c r="L6" t="s">
        <v>124</v>
      </c>
      <c r="M6" t="s">
        <v>125</v>
      </c>
    </row>
    <row r="7" spans="1:19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>
      <c r="A10" t="s">
        <v>126</v>
      </c>
      <c r="B10" t="s">
        <v>144</v>
      </c>
      <c r="C10" t="s">
        <v>145</v>
      </c>
      <c r="D10" t="s">
        <v>146</v>
      </c>
      <c r="E10" t="s">
        <v>147</v>
      </c>
      <c r="F10" t="s">
        <v>148</v>
      </c>
      <c r="G10" t="s">
        <v>149</v>
      </c>
      <c r="H10" t="s">
        <v>149</v>
      </c>
      <c r="I10" t="s">
        <v>122</v>
      </c>
      <c r="J10" t="s">
        <v>122</v>
      </c>
      <c r="K10" t="s">
        <v>123</v>
      </c>
    </row>
    <row r="11" spans="1:19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>
      <c r="A14" t="s">
        <v>121</v>
      </c>
      <c r="B14" t="s">
        <v>144</v>
      </c>
      <c r="C14" t="s">
        <v>145</v>
      </c>
      <c r="D14" t="s">
        <v>146</v>
      </c>
      <c r="E14" t="s">
        <v>147</v>
      </c>
      <c r="F14" t="s">
        <v>148</v>
      </c>
      <c r="G14" t="s">
        <v>136</v>
      </c>
      <c r="H14" t="s">
        <v>149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>
      <c r="A19" t="s">
        <v>117</v>
      </c>
      <c r="B19" t="s">
        <v>144</v>
      </c>
      <c r="C19" t="s">
        <v>145</v>
      </c>
      <c r="D19" t="s">
        <v>146</v>
      </c>
      <c r="E19" t="s">
        <v>147</v>
      </c>
      <c r="F19" t="s">
        <v>148</v>
      </c>
      <c r="G19" t="s">
        <v>136</v>
      </c>
      <c r="H19" t="s">
        <v>149</v>
      </c>
      <c r="I19" t="s">
        <v>122</v>
      </c>
    </row>
    <row r="20" spans="1:9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>
      <c r="A24" t="s">
        <v>118</v>
      </c>
      <c r="B24" t="s">
        <v>144</v>
      </c>
      <c r="C24" t="s">
        <v>145</v>
      </c>
      <c r="D24" t="s">
        <v>146</v>
      </c>
      <c r="E24" t="s">
        <v>147</v>
      </c>
      <c r="F24" s="11" t="s">
        <v>148</v>
      </c>
      <c r="G24" t="s">
        <v>149</v>
      </c>
      <c r="H24" t="s">
        <v>149</v>
      </c>
    </row>
    <row r="25" spans="1:9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>
      <c r="A29" t="s">
        <v>119</v>
      </c>
      <c r="B29" t="s">
        <v>144</v>
      </c>
      <c r="C29" t="s">
        <v>145</v>
      </c>
      <c r="D29" t="s">
        <v>146</v>
      </c>
      <c r="E29" t="s">
        <v>107</v>
      </c>
      <c r="F29" s="11" t="s">
        <v>108</v>
      </c>
      <c r="G29" t="s">
        <v>147</v>
      </c>
      <c r="H29" t="s">
        <v>148</v>
      </c>
    </row>
    <row r="30" spans="1:9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>
      <c r="A34" t="s">
        <v>120</v>
      </c>
      <c r="B34" t="s">
        <v>144</v>
      </c>
      <c r="C34" t="s">
        <v>145</v>
      </c>
      <c r="D34" t="s">
        <v>146</v>
      </c>
      <c r="E34" t="s">
        <v>147</v>
      </c>
      <c r="F34" t="s">
        <v>148</v>
      </c>
      <c r="G34" t="s">
        <v>136</v>
      </c>
      <c r="H34" t="s">
        <v>149</v>
      </c>
      <c r="I34" t="s">
        <v>137</v>
      </c>
      <c r="J34" t="s">
        <v>110</v>
      </c>
    </row>
    <row r="35" spans="1:18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>
      <c r="A38" t="s">
        <v>109</v>
      </c>
      <c r="B38" t="s">
        <v>144</v>
      </c>
      <c r="C38" t="s">
        <v>145</v>
      </c>
      <c r="D38" t="s">
        <v>146</v>
      </c>
      <c r="E38" t="s">
        <v>148</v>
      </c>
      <c r="F38" s="11" t="s">
        <v>105</v>
      </c>
      <c r="G38" t="s">
        <v>136</v>
      </c>
      <c r="H38" t="s">
        <v>149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138</v>
      </c>
      <c r="Q38" t="s">
        <v>124</v>
      </c>
      <c r="R38" t="s">
        <v>150</v>
      </c>
    </row>
    <row r="39" spans="1:18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>
      <c r="A42" t="s">
        <v>103</v>
      </c>
      <c r="B42" t="s">
        <v>144</v>
      </c>
      <c r="C42" t="s">
        <v>148</v>
      </c>
      <c r="D42" t="s">
        <v>147</v>
      </c>
      <c r="E42" t="s">
        <v>105</v>
      </c>
      <c r="F42" s="11" t="s">
        <v>104</v>
      </c>
      <c r="G42" t="s">
        <v>89</v>
      </c>
    </row>
    <row r="43" spans="1:18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25"/>
  <sheetViews>
    <sheetView topLeftCell="A611" workbookViewId="0">
      <selection activeCell="B29" sqref="B29"/>
    </sheetView>
  </sheetViews>
  <sheetFormatPr defaultRowHeight="13.2"/>
  <cols>
    <col min="1" max="1" width="28" customWidth="1"/>
    <col min="2" max="18" width="0" hidden="1" customWidth="1"/>
  </cols>
  <sheetData>
    <row r="1" spans="1:19">
      <c r="A1" s="11" t="s">
        <v>151</v>
      </c>
    </row>
    <row r="2" spans="1:19">
      <c r="A2" s="11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>
      <c r="A3" s="11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>
      <c r="A4" s="11" t="s">
        <v>134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>
      <c r="A5" s="11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>
      <c r="A6" s="11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>
      <c r="A7" s="11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>
      <c r="A8" s="11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>
      <c r="A9" s="11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>
      <c r="A10" s="11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>
      <c r="A11" s="11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>
      <c r="A12" s="11" t="s">
        <v>141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>
      <c r="A13" s="11" t="s">
        <v>140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>
      <c r="A16" s="11" t="s">
        <v>152</v>
      </c>
    </row>
    <row r="17" spans="1:19">
      <c r="A17" s="11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>
      <c r="A18" s="11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>
      <c r="A19" s="11" t="s">
        <v>134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>
      <c r="A20" s="11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>
      <c r="A21" s="11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>
      <c r="A24" s="11" t="s">
        <v>153</v>
      </c>
    </row>
    <row r="25" spans="1:19">
      <c r="A25" s="11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>
      <c r="A26" s="11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>
      <c r="A27" s="11" t="s">
        <v>134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>
      <c r="A28" s="11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>
      <c r="A29" s="11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>
      <c r="A30" s="11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>
      <c r="A31" s="11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>
      <c r="A34" s="11" t="s">
        <v>154</v>
      </c>
    </row>
    <row r="35" spans="1:19">
      <c r="A35" s="11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>
      <c r="A36" s="11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>
      <c r="A37" s="11" t="s">
        <v>134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>
      <c r="A38" s="11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>
      <c r="A39" s="11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>
      <c r="A40" s="11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>
      <c r="A41" s="11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>
      <c r="A42" s="11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>
      <c r="A43" s="11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>
      <c r="A44" s="11" t="s">
        <v>141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>
      <c r="A45" s="11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>
      <c r="A46" s="11" t="s">
        <v>139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>
      <c r="A47" s="11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>
      <c r="A48" s="11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>
      <c r="A49" s="11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>
      <c r="A52" s="11" t="s">
        <v>155</v>
      </c>
    </row>
    <row r="53" spans="1:19">
      <c r="A53" s="11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>
      <c r="A54" s="11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>
      <c r="A55" s="11" t="s">
        <v>134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>
      <c r="A56" s="11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>
      <c r="A57" s="11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>
      <c r="A60" s="11" t="s">
        <v>156</v>
      </c>
    </row>
    <row r="61" spans="1:19">
      <c r="A61" s="11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>
      <c r="A62" s="11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>
      <c r="A63" s="11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>
      <c r="A64" s="11" t="s">
        <v>134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>
      <c r="A65" s="11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>
      <c r="A66" s="11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>
      <c r="A67" s="11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>
      <c r="A68" s="11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>
      <c r="A69" s="11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>
      <c r="A70" s="11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>
      <c r="A73" s="11" t="s">
        <v>157</v>
      </c>
    </row>
    <row r="74" spans="1:19">
      <c r="A74" s="11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>
      <c r="A75" s="11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>
      <c r="A76" s="11" t="s">
        <v>134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>
      <c r="A77" s="11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>
      <c r="A78" s="11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>
      <c r="A79" s="11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>
      <c r="A80" s="11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>
      <c r="A81" s="11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>
      <c r="A84" s="11" t="s">
        <v>158</v>
      </c>
    </row>
    <row r="85" spans="1:19">
      <c r="A85" s="11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>
      <c r="A86" s="11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>
      <c r="A89" s="11" t="s">
        <v>159</v>
      </c>
    </row>
    <row r="90" spans="1:19">
      <c r="A90" s="11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>
      <c r="A91" s="11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>
      <c r="A92" s="11" t="s">
        <v>134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>
      <c r="A93" s="11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>
      <c r="A96" s="11" t="s">
        <v>160</v>
      </c>
    </row>
    <row r="97" spans="1:19">
      <c r="A97" s="11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>
      <c r="A98" s="11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>
      <c r="A99" s="11" t="s">
        <v>134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>
      <c r="A100" s="11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>
      <c r="A101" s="11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>
      <c r="A102" s="11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>
      <c r="A103" s="11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>
      <c r="A104" s="11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>
      <c r="A107" s="11" t="s">
        <v>161</v>
      </c>
    </row>
    <row r="108" spans="1:19">
      <c r="A108" s="11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>
      <c r="A109" s="11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>
      <c r="A110" s="11" t="s">
        <v>134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>
      <c r="A111" s="11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>
      <c r="A112" s="11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>
      <c r="A113" s="11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>
      <c r="A114" s="11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>
      <c r="A117" s="11" t="s">
        <v>162</v>
      </c>
    </row>
    <row r="118" spans="1:19">
      <c r="A118" s="11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>
      <c r="A119" s="11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>
      <c r="A120" s="11" t="s">
        <v>134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>
      <c r="A121" s="11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>
      <c r="A122" s="11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>
      <c r="A123" s="11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>
      <c r="A126" s="11" t="s">
        <v>163</v>
      </c>
    </row>
    <row r="127" spans="1:19">
      <c r="A127" s="11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>
      <c r="A128" s="11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>
      <c r="A129" s="11" t="s">
        <v>134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>
      <c r="A130" s="11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>
      <c r="A131" s="11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>
      <c r="A132" s="11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>
      <c r="A133" s="11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>
      <c r="A134" s="11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>
      <c r="A135" s="11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>
      <c r="A136" s="11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>
      <c r="A137" s="11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>
      <c r="A140" s="11" t="s">
        <v>164</v>
      </c>
    </row>
    <row r="141" spans="1:19">
      <c r="A141" s="11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>
      <c r="A142" s="11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>
      <c r="A143" s="11" t="s">
        <v>134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>
      <c r="A144" s="11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>
      <c r="A145" s="11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>
      <c r="A146" s="11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>
      <c r="A147" s="11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>
      <c r="A148" s="11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>
      <c r="A149" s="11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>
      <c r="A150" s="11" t="s">
        <v>139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>
      <c r="A151" s="11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>
      <c r="A152" s="11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>
      <c r="A153" s="11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>
      <c r="A154" s="11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>
      <c r="A155" s="11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>
      <c r="A156" s="11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>
      <c r="A157" s="11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>
      <c r="A160" s="11" t="s">
        <v>165</v>
      </c>
    </row>
    <row r="161" spans="1:19">
      <c r="A161" s="11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>
      <c r="A162" s="11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>
      <c r="A163" s="11" t="s">
        <v>134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>
      <c r="A164" s="11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>
      <c r="A165" s="11" t="s">
        <v>139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>
      <c r="A166" s="11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>
      <c r="A167" s="11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>
      <c r="A170" s="11" t="s">
        <v>166</v>
      </c>
    </row>
    <row r="171" spans="1:19">
      <c r="A171" s="11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>
      <c r="A172" s="11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>
      <c r="A173" s="11" t="s">
        <v>134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>
      <c r="A174" s="11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>
      <c r="A175" s="11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>
      <c r="A176" s="11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>
      <c r="A177" s="11" t="s">
        <v>141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>
      <c r="A180" s="11" t="s">
        <v>167</v>
      </c>
    </row>
    <row r="181" spans="1:19">
      <c r="A181" s="11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>
      <c r="A182" s="11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>
      <c r="A183" s="11" t="s">
        <v>134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>
      <c r="A184" s="11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>
      <c r="A185" s="11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>
      <c r="A186" s="11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>
      <c r="A187" s="11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>
      <c r="A188" s="11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>
      <c r="A189" s="11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>
      <c r="A190" s="11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>
      <c r="A191" s="11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>
      <c r="A192" s="11" t="s">
        <v>141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>
      <c r="A193" s="11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>
      <c r="A194" s="11" t="s">
        <v>139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>
      <c r="A195" s="11" t="s">
        <v>140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>
      <c r="A198" s="11" t="s">
        <v>168</v>
      </c>
    </row>
    <row r="199" spans="1:19">
      <c r="A199" s="11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>
      <c r="A200" s="11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>
      <c r="A201" s="11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>
      <c r="A202" s="11" t="s">
        <v>134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>
      <c r="A203" s="11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>
      <c r="A206" s="11" t="s">
        <v>169</v>
      </c>
    </row>
    <row r="207" spans="1:19">
      <c r="A207" s="11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>
      <c r="A208" s="11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>
      <c r="A209" s="11" t="s">
        <v>134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>
      <c r="A210" s="11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>
      <c r="A211" s="11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>
      <c r="A214" s="11" t="s">
        <v>170</v>
      </c>
    </row>
    <row r="215" spans="1:19">
      <c r="A215" s="11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>
      <c r="A216" s="11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>
      <c r="A217" s="11" t="s">
        <v>134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>
      <c r="A218" s="11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>
      <c r="A219" s="11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>
      <c r="A220" s="11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>
      <c r="A221" s="11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>
      <c r="A222" s="11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>
      <c r="A223" s="11" t="s">
        <v>142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>
      <c r="A224" s="11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>
      <c r="A227" s="11" t="s">
        <v>171</v>
      </c>
    </row>
    <row r="228" spans="1:19">
      <c r="A228" s="11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>
      <c r="A229" s="11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>
      <c r="A230" s="11" t="s">
        <v>134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>
      <c r="A231" s="11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>
      <c r="A232" s="11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>
      <c r="A233" s="11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>
      <c r="A234" s="11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>
      <c r="A235" s="11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>
      <c r="A236" s="11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>
      <c r="A237" s="11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>
      <c r="A238" s="11" t="s">
        <v>139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>
      <c r="A239" s="11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>
      <c r="A240" s="11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>
      <c r="A241" s="11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>
      <c r="A242" s="11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>
      <c r="A243" s="11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>
      <c r="A244" s="11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>
      <c r="A245" s="11" t="s">
        <v>141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>
      <c r="A246" s="11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>
      <c r="A249" s="11" t="s">
        <v>172</v>
      </c>
    </row>
    <row r="250" spans="1:19">
      <c r="A250" s="11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>
      <c r="A251" s="11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>
      <c r="A252" s="11" t="s">
        <v>134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>
      <c r="A253" s="11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>
      <c r="A254" s="11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>
      <c r="A255" s="11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>
      <c r="A256" s="11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>
      <c r="A257" s="11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>
      <c r="A258" s="11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>
      <c r="A259" s="11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>
      <c r="A260" s="11" t="s">
        <v>141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>
      <c r="A261" s="11" t="s">
        <v>140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>
      <c r="A264" s="11" t="s">
        <v>173</v>
      </c>
    </row>
    <row r="265" spans="1:19">
      <c r="A265" s="11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>
      <c r="A266" s="11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>
      <c r="A267" s="11" t="s">
        <v>134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>
      <c r="A268" s="11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>
      <c r="A269" s="11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>
      <c r="A270" s="11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>
      <c r="A271" s="11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>
      <c r="A272" s="11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>
      <c r="A273" s="11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>
      <c r="A274" s="11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>
      <c r="A275" s="11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>
      <c r="A276" s="11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>
      <c r="A277" s="11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>
      <c r="A278" s="11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>
      <c r="A281" s="11" t="s">
        <v>174</v>
      </c>
    </row>
    <row r="282" spans="1:19">
      <c r="A282" s="11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>
      <c r="A283" s="11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>
      <c r="A284" s="11" t="s">
        <v>134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>
      <c r="A285" s="11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>
      <c r="A286" s="11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>
      <c r="A287" s="11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>
      <c r="A288" s="11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>
      <c r="A289" s="11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>
      <c r="A290" s="11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>
      <c r="A291" s="11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>
      <c r="A292" s="11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>
      <c r="A293" s="11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>
      <c r="A294" s="11" t="s">
        <v>141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>
      <c r="A295" s="11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>
      <c r="A296" s="11" t="s">
        <v>139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>
      <c r="A299" s="11" t="s">
        <v>175</v>
      </c>
    </row>
    <row r="300" spans="1:19">
      <c r="A300" s="11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>
      <c r="A301" s="11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>
      <c r="A302" s="11" t="s">
        <v>134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>
      <c r="A303" s="11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>
      <c r="A304" s="11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>
      <c r="A305" s="11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>
      <c r="A306" s="11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>
      <c r="A307" s="11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>
      <c r="A308" s="11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>
      <c r="A309" s="11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>
      <c r="A310" s="11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>
      <c r="A311" s="11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>
      <c r="A312" s="11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>
      <c r="A313" s="11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>
      <c r="A314" s="11" t="s">
        <v>139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>
      <c r="A317" s="11" t="s">
        <v>176</v>
      </c>
    </row>
    <row r="318" spans="1:19">
      <c r="A318" s="11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>
      <c r="A319" s="11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>
      <c r="A320" s="11" t="s">
        <v>134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>
      <c r="A321" s="11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>
      <c r="A322" s="11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>
      <c r="A323" s="11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>
      <c r="A326" s="11" t="s">
        <v>177</v>
      </c>
    </row>
    <row r="327" spans="1:19">
      <c r="A327" s="11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>
      <c r="A328" s="11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>
      <c r="A329" s="11" t="s">
        <v>134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>
      <c r="A330" s="11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>
      <c r="A331" s="11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>
      <c r="A332" s="11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>
      <c r="A333" s="11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>
      <c r="A334" s="11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>
      <c r="A335" s="11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>
      <c r="A336" s="11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>
      <c r="A337" s="11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>
      <c r="A338" s="11" t="s">
        <v>141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>
      <c r="A339" s="11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>
      <c r="A340" s="11" t="s">
        <v>139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>
      <c r="A341" s="11" t="s">
        <v>140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>
      <c r="A342" s="11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>
      <c r="A343" s="11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>
      <c r="A346" s="11" t="s">
        <v>70</v>
      </c>
    </row>
    <row r="347" spans="1:19">
      <c r="A347" s="11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>
      <c r="A348" s="11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>
      <c r="A349" s="11" t="s">
        <v>134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>
      <c r="A350" s="11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>
      <c r="A351" s="11" t="s">
        <v>139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>
      <c r="A352" s="11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>
      <c r="A353" s="11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>
      <c r="A354" s="11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>
      <c r="A357" s="11" t="s">
        <v>71</v>
      </c>
    </row>
    <row r="358" spans="1:19">
      <c r="A358" s="11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>
      <c r="A359" s="11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>
      <c r="A360" s="11" t="s">
        <v>134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>
      <c r="A361" s="11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>
      <c r="A364" s="11" t="s">
        <v>72</v>
      </c>
    </row>
    <row r="365" spans="1:19">
      <c r="A365" s="11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>
      <c r="A366" s="11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>
      <c r="A367" s="11" t="s">
        <v>134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>
      <c r="A368" s="11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>
      <c r="A369" s="11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>
      <c r="A370" s="11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>
      <c r="A371" s="11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>
      <c r="A372" s="11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>
      <c r="A373" s="11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>
      <c r="A374" s="11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>
      <c r="A375" s="11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>
      <c r="A376" s="11" t="s">
        <v>141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>
      <c r="A377" s="11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>
      <c r="A378" s="11" t="s">
        <v>139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>
      <c r="A379" s="11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>
      <c r="A380" s="11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>
      <c r="A381" s="11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>
      <c r="A382" s="11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>
      <c r="A383" s="11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>
      <c r="A386" s="11" t="s">
        <v>48</v>
      </c>
      <c r="B386" t="s">
        <v>49</v>
      </c>
    </row>
    <row r="387" spans="1:19">
      <c r="A387" s="11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>
      <c r="A388" s="11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>
      <c r="A389" s="11" t="s">
        <v>134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>
      <c r="A390" s="11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>
      <c r="A391" s="11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>
      <c r="A392" s="11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>
      <c r="A393" s="11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>
      <c r="A394" s="11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>
      <c r="A395" s="11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>
      <c r="A396" s="11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>
      <c r="A397" s="11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>
      <c r="A398" s="11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>
      <c r="A399" s="11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>
      <c r="A400" s="11" t="s">
        <v>139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>
      <c r="A401" s="11" t="s">
        <v>140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>
      <c r="A402" s="11" t="s">
        <v>141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>
      <c r="A403" s="11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>
      <c r="A404" s="11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>
      <c r="A407" s="11" t="s">
        <v>73</v>
      </c>
    </row>
    <row r="408" spans="1:19">
      <c r="A408" s="11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>
      <c r="A409" s="11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>
      <c r="A410" s="11" t="s">
        <v>134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>
      <c r="A411" s="11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>
      <c r="A412" s="11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>
      <c r="A413" s="11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>
      <c r="A414" s="11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>
      <c r="A415" s="11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>
      <c r="A416" s="11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>
      <c r="A417" s="11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>
      <c r="A418" s="11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>
      <c r="A419" s="11" t="s">
        <v>139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>
      <c r="A420" s="11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>
      <c r="A421" s="11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>
      <c r="A422" s="11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>
      <c r="A423" s="11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>
      <c r="A424" s="11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>
      <c r="A427" s="11" t="s">
        <v>74</v>
      </c>
    </row>
    <row r="428" spans="1:19">
      <c r="A428" s="11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>
      <c r="A429" s="11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>
      <c r="A430" s="11" t="s">
        <v>134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>
      <c r="A431" s="11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>
      <c r="A432" s="11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>
      <c r="A433" s="11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>
      <c r="A434" s="11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>
      <c r="A435" s="11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>
      <c r="A436" s="11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>
      <c r="A437" s="11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>
      <c r="A438" s="11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>
      <c r="A439" s="11" t="s">
        <v>141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>
      <c r="A440" s="11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>
      <c r="A441" s="11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>
      <c r="A442" s="11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>
      <c r="A443" s="11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>
      <c r="A444" s="11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>
      <c r="A445" s="11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>
      <c r="A446" s="11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>
      <c r="A449" s="11" t="s">
        <v>75</v>
      </c>
    </row>
    <row r="450" spans="1:19">
      <c r="A450" s="11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>
      <c r="A451" s="11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>
      <c r="A452" s="11" t="s">
        <v>134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>
      <c r="A453" s="11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>
      <c r="A454" s="11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>
      <c r="A455" s="11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>
      <c r="A456" s="11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>
      <c r="A457" s="11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>
      <c r="A458" s="11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>
      <c r="A459" s="11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>
      <c r="A460" s="11" t="s">
        <v>141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>
      <c r="A461" s="11" t="s">
        <v>140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>
      <c r="A464" s="11" t="s">
        <v>76</v>
      </c>
    </row>
    <row r="465" spans="1:19">
      <c r="A465" s="11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>
      <c r="A466" s="11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>
      <c r="A467" s="11" t="s">
        <v>134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>
      <c r="A468" s="11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>
      <c r="A469" s="11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>
      <c r="A470" s="11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>
      <c r="A473" s="11" t="s">
        <v>77</v>
      </c>
    </row>
    <row r="474" spans="1:19">
      <c r="A474" s="11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>
      <c r="A475" s="11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>
      <c r="A476" s="11" t="s">
        <v>134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>
      <c r="A477" s="11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>
      <c r="A478" s="11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>
      <c r="A479" s="11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>
      <c r="A480" s="11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>
      <c r="A481" s="11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>
      <c r="A482" s="11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>
      <c r="A483" s="11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>
      <c r="A484" s="11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>
      <c r="A485" s="11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>
      <c r="A486" s="11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>
      <c r="A487" s="11" t="s">
        <v>141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>
      <c r="A488" s="11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>
      <c r="A489" s="11" t="s">
        <v>139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>
      <c r="A490" s="11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>
      <c r="A491" s="11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>
      <c r="A494" s="11" t="s">
        <v>78</v>
      </c>
    </row>
    <row r="495" spans="1:19">
      <c r="A495" s="11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>
      <c r="A496" s="11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>
      <c r="A497" s="11" t="s">
        <v>134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>
      <c r="A498" s="11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>
      <c r="A499" s="11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>
      <c r="A500" s="11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>
      <c r="A501" s="11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>
      <c r="A502" s="11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>
      <c r="A503" s="11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>
      <c r="A504" s="11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>
      <c r="A505" s="11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>
      <c r="A506" s="11" t="s">
        <v>141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>
      <c r="A509" s="11" t="s">
        <v>79</v>
      </c>
    </row>
    <row r="510" spans="1:19">
      <c r="A510" s="11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>
      <c r="A511" s="11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>
      <c r="A512" s="11" t="s">
        <v>134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>
      <c r="A513" s="11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>
      <c r="A514" s="11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>
      <c r="A515" s="11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>
      <c r="A516" s="11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>
      <c r="A517" s="11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>
      <c r="A518" s="11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>
      <c r="A519" s="11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>
      <c r="A520" s="11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>
      <c r="A521" s="11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>
      <c r="A524" s="11" t="s">
        <v>80</v>
      </c>
    </row>
    <row r="525" spans="1:19">
      <c r="A525" s="11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>
      <c r="A526" s="11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>
      <c r="A527" s="11" t="s">
        <v>134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>
      <c r="A528" s="11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>
      <c r="A529" s="11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>
      <c r="A530" s="11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>
      <c r="A531" s="11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>
      <c r="A532" s="11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>
      <c r="A533" s="11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>
      <c r="A536" s="11" t="s">
        <v>81</v>
      </c>
    </row>
    <row r="537" spans="1:19">
      <c r="A537" s="11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>
      <c r="A538" s="11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>
      <c r="A539" s="11" t="s">
        <v>134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>
      <c r="A540" s="11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>
      <c r="A541" s="11" t="s">
        <v>139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>
      <c r="A542" s="11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>
      <c r="A543" s="11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>
      <c r="A544" s="11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>
      <c r="A547" s="11" t="s">
        <v>82</v>
      </c>
    </row>
    <row r="548" spans="1:19">
      <c r="A548" s="11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>
      <c r="A549" s="11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>
      <c r="A550" s="11" t="s">
        <v>134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>
      <c r="A551" s="11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>
      <c r="A552" s="11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>
      <c r="A553" s="11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>
      <c r="A554" s="11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>
      <c r="A555" s="11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>
      <c r="A556" s="11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>
      <c r="A557" s="11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>
      <c r="A558" s="11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>
      <c r="A559" s="11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>
      <c r="A560" s="11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>
      <c r="A563" s="11" t="s">
        <v>83</v>
      </c>
    </row>
    <row r="564" spans="1:19">
      <c r="A564" s="11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>
      <c r="A565" s="11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>
      <c r="A566" s="11" t="s">
        <v>134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>
      <c r="A567" s="11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>
      <c r="A568" s="11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>
      <c r="A569" s="11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>
      <c r="A570" s="11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>
      <c r="A573" s="11" t="s">
        <v>84</v>
      </c>
    </row>
    <row r="574" spans="1:19">
      <c r="A574" s="11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>
      <c r="A575" s="11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>
      <c r="A576" s="11" t="s">
        <v>134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>
      <c r="A577" s="11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>
      <c r="A578" s="11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>
      <c r="A579" s="11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>
      <c r="A580" s="11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>
      <c r="A581" s="11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>
      <c r="A582" s="11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>
      <c r="A583" s="11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>
      <c r="A584" s="11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>
      <c r="A585" s="11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>
      <c r="A586" s="11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>
      <c r="A587" s="11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>
      <c r="A588" s="11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>
      <c r="A589" s="11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>
      <c r="A592" s="11" t="s">
        <v>85</v>
      </c>
    </row>
    <row r="593" spans="1:19">
      <c r="A593" s="11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>
      <c r="A594" s="11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>
      <c r="A595" s="11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>
      <c r="A596" s="11" t="s">
        <v>134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>
      <c r="A597" s="11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>
      <c r="A598" s="11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>
      <c r="A599" s="11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>
      <c r="A600" s="11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>
      <c r="A601" s="11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>
      <c r="A602" s="11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>
      <c r="A603" s="11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>
      <c r="A604" s="11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>
      <c r="A605" s="11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>
      <c r="A606" s="11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>
      <c r="A607" s="11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>
      <c r="A608" s="11" t="s">
        <v>141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>
      <c r="A609" s="11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>
      <c r="A610" s="11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>
      <c r="A611" s="11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>
      <c r="A612" s="11" t="s">
        <v>139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>
      <c r="A615" s="11" t="s">
        <v>86</v>
      </c>
    </row>
    <row r="616" spans="1:19">
      <c r="A616" s="11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>
      <c r="A617" s="11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>
      <c r="A618" s="11" t="s">
        <v>134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>
      <c r="A619" s="11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>
      <c r="A620" s="11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>
      <c r="A621" s="11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>
      <c r="A622" s="11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>
      <c r="A623" s="11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>
      <c r="A624" s="11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>
      <c r="A625" s="11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>
      <c r="A626" s="11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>
      <c r="A627" s="11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>
      <c r="A628" s="11" t="s">
        <v>141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>
      <c r="A631" s="11" t="s">
        <v>87</v>
      </c>
    </row>
    <row r="632" spans="1:19">
      <c r="A632" s="11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>
      <c r="A633" s="11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>
      <c r="A634" s="11" t="s">
        <v>134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>
      <c r="A635" s="11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>
      <c r="A636" s="11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>
      <c r="A637" s="11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>
      <c r="A638" s="11" t="s">
        <v>139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>
      <c r="A639" s="11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>
      <c r="A642" s="11" t="s">
        <v>88</v>
      </c>
    </row>
    <row r="643" spans="1:19">
      <c r="A643" s="11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>
      <c r="A644" s="11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>
      <c r="A645" s="11" t="s">
        <v>134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>
      <c r="A646" s="11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>
      <c r="A647" s="11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>
      <c r="A648" s="11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>
      <c r="A649" s="11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>
      <c r="A650" s="11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>
      <c r="A651" s="11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>
      <c r="A652" s="11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>
      <c r="A653" s="11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>
      <c r="A654" s="11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>
      <c r="A655" s="11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>
      <c r="A656" s="11" t="s">
        <v>141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>
      <c r="A657" s="11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>
      <c r="A658" s="11" t="s">
        <v>139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>
      <c r="A659" s="11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>
      <c r="A660" s="11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>
      <c r="A661" s="11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>
      <c r="A664" s="11" t="s">
        <v>0</v>
      </c>
    </row>
    <row r="665" spans="1:19">
      <c r="A665" s="11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>
      <c r="A666" s="11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>
      <c r="A667" s="11" t="s">
        <v>134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>
      <c r="A668" s="11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>
      <c r="A669" s="11" t="s">
        <v>139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>
      <c r="A670" s="11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>
      <c r="A671" s="11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>
      <c r="A672" s="11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>
      <c r="A675" s="11" t="s">
        <v>1</v>
      </c>
    </row>
    <row r="676" spans="1:19">
      <c r="A676" s="11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>
      <c r="A677" s="11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>
      <c r="A678" s="11" t="s">
        <v>134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>
      <c r="A679" s="11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>
      <c r="A682" s="11" t="s">
        <v>2</v>
      </c>
    </row>
    <row r="683" spans="1:19">
      <c r="A683" s="11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>
      <c r="A684" s="11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>
      <c r="A685" s="11" t="s">
        <v>134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>
      <c r="A686" s="11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>
      <c r="A687" s="11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>
      <c r="A688" s="11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>
      <c r="A691" s="11" t="s">
        <v>3</v>
      </c>
    </row>
    <row r="692" spans="1:19">
      <c r="A692" s="11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>
      <c r="A693" s="11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>
      <c r="A694" s="11" t="s">
        <v>134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>
      <c r="A695" s="11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>
      <c r="A696" s="11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>
      <c r="A697" s="11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>
      <c r="A698" s="11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>
      <c r="A699" s="11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>
      <c r="A700" s="11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>
      <c r="A701" s="11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>
      <c r="A702" s="11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>
      <c r="A703" s="11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>
      <c r="A704" s="11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>
      <c r="A705" s="11" t="s">
        <v>141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>
      <c r="A706" s="11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>
      <c r="A707" s="11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>
      <c r="A708" s="11" t="s">
        <v>139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>
      <c r="A711" s="11" t="s">
        <v>4</v>
      </c>
    </row>
    <row r="712" spans="1:19">
      <c r="A712" s="11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>
      <c r="A713" s="11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>
      <c r="A714" s="11" t="s">
        <v>134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>
      <c r="A715" s="11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>
      <c r="A716" s="11" t="s">
        <v>139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>
      <c r="A717" s="11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>
      <c r="A718" s="11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>
      <c r="A719" s="11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>
      <c r="A722" s="11" t="s">
        <v>5</v>
      </c>
    </row>
    <row r="723" spans="1:19">
      <c r="A723" s="11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>
      <c r="A724" s="11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>
      <c r="A725" s="11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>
      <c r="A726" s="11" t="s">
        <v>134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>
      <c r="A727" s="11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>
      <c r="A728" s="11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>
      <c r="A729" s="11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>
      <c r="A730" s="11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>
      <c r="A731" s="11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>
      <c r="A732" s="11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>
      <c r="A733" s="11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>
      <c r="A734" s="11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>
      <c r="A735" s="11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>
      <c r="A736" s="11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>
      <c r="A737" s="11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>
      <c r="A738" s="11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>
      <c r="A739" s="11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>
      <c r="A740" s="11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>
      <c r="A743" s="11" t="s">
        <v>6</v>
      </c>
    </row>
    <row r="744" spans="1:19">
      <c r="A744" s="11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>
      <c r="A745" s="11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>
      <c r="A746" s="11" t="s">
        <v>134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>
      <c r="A747" s="11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>
      <c r="A748" s="11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>
      <c r="A749" s="11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>
      <c r="A750" s="11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>
      <c r="A751" s="11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>
      <c r="A752" s="11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>
      <c r="A753" s="11" t="s">
        <v>141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>
      <c r="A754" s="11" t="s">
        <v>139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>
      <c r="A755" s="11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>
      <c r="A758" s="11" t="s">
        <v>7</v>
      </c>
    </row>
    <row r="759" spans="1:19">
      <c r="A759" s="11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>
      <c r="A760" s="11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>
      <c r="A761" s="11" t="s">
        <v>134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>
      <c r="A762" s="11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>
      <c r="A763" s="11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>
      <c r="A764" s="11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>
      <c r="A765" s="11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>
      <c r="A766" s="11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>
      <c r="A767" s="11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>
      <c r="A768" s="11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>
      <c r="A769" s="11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>
      <c r="A770" s="11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>
      <c r="A771" s="11" t="s">
        <v>141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>
      <c r="A772" s="11" t="s">
        <v>139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>
      <c r="A775" s="11" t="s">
        <v>8</v>
      </c>
    </row>
    <row r="776" spans="1:19">
      <c r="A776" s="11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>
      <c r="A777" s="11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>
      <c r="A778" s="11" t="s">
        <v>134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>
      <c r="A779" s="11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>
      <c r="A780" s="11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>
      <c r="A781" s="11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>
      <c r="A782" s="11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>
      <c r="A785" s="11" t="s">
        <v>9</v>
      </c>
    </row>
    <row r="786" spans="1:19">
      <c r="A786" s="11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>
      <c r="A787" s="11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>
      <c r="A788" s="11" t="s">
        <v>134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>
      <c r="A789" s="11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>
      <c r="A790" s="11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>
      <c r="A791" s="11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>
      <c r="A792" s="11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>
      <c r="A793" s="11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>
      <c r="A794" s="11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>
      <c r="A795" s="11" t="s">
        <v>141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>
      <c r="A798" s="11" t="s">
        <v>10</v>
      </c>
    </row>
    <row r="799" spans="1:19">
      <c r="A799" s="11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>
      <c r="A800" s="11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>
      <c r="A801" s="11" t="s">
        <v>134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>
      <c r="A802" s="11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>
      <c r="A803" s="11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>
      <c r="A804" s="11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>
      <c r="A805" s="11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>
      <c r="A806" s="11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>
      <c r="A807" s="11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>
      <c r="A808" s="11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>
      <c r="A809" s="11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>
      <c r="A810" s="11" t="s">
        <v>139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>
      <c r="A811" s="11" t="s">
        <v>141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>
      <c r="A814" s="11" t="s">
        <v>11</v>
      </c>
    </row>
    <row r="815" spans="1:19">
      <c r="A815" s="11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>
      <c r="A816" s="11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>
      <c r="A817" s="11" t="s">
        <v>134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>
      <c r="A818" s="11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>
      <c r="A819" s="11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>
      <c r="A820" s="11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>
      <c r="A821" s="11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>
      <c r="A822" s="11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>
      <c r="A823" s="11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>
      <c r="A824" s="11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>
      <c r="A825" s="11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workbookViewId="0">
      <selection activeCell="C19" sqref="C19"/>
    </sheetView>
  </sheetViews>
  <sheetFormatPr defaultRowHeight="13.2"/>
  <cols>
    <col min="1" max="1" width="26.5546875" customWidth="1"/>
    <col min="3" max="3" width="25.5546875" customWidth="1"/>
    <col min="4" max="4" width="19.77734375" customWidth="1"/>
    <col min="5" max="5" width="23" customWidth="1"/>
    <col min="6" max="6" width="16.21875" customWidth="1"/>
  </cols>
  <sheetData>
    <row r="1" spans="1:5">
      <c r="A1" s="1"/>
      <c r="B1" s="5" t="s">
        <v>276</v>
      </c>
      <c r="C1" s="7"/>
    </row>
    <row r="2" spans="1:5">
      <c r="B2" s="5" t="s">
        <v>128</v>
      </c>
      <c r="C2" s="7"/>
      <c r="E2" s="15" t="s">
        <v>278</v>
      </c>
    </row>
    <row r="3" spans="1:5">
      <c r="B3" s="5"/>
      <c r="C3" s="7"/>
      <c r="E3" s="15"/>
    </row>
    <row r="4" spans="1:5">
      <c r="A4" t="s">
        <v>279</v>
      </c>
      <c r="B4" s="5"/>
      <c r="C4" s="7"/>
    </row>
    <row r="5" spans="1:5">
      <c r="C5" s="7"/>
    </row>
    <row r="6" spans="1:5">
      <c r="A6" s="4" t="s">
        <v>178</v>
      </c>
      <c r="C6" s="7"/>
    </row>
    <row r="7" spans="1:5">
      <c r="A7" s="1" t="s">
        <v>183</v>
      </c>
      <c r="C7" s="14">
        <f>'VFD Eligibility Info'!C7</f>
        <v>45659</v>
      </c>
    </row>
    <row r="8" spans="1:5">
      <c r="A8" s="1" t="s">
        <v>179</v>
      </c>
      <c r="C8" s="14" t="str">
        <f>'VFD Eligibility Info'!C8</f>
        <v>Jack N. Beanstalk</v>
      </c>
    </row>
    <row r="9" spans="1:5">
      <c r="A9" s="1" t="s">
        <v>180</v>
      </c>
      <c r="C9" s="14" t="str">
        <f>'VFD Eligibility Info'!C9</f>
        <v>Cornstalk Lane</v>
      </c>
    </row>
    <row r="10" spans="1:5">
      <c r="A10" s="1" t="s">
        <v>181</v>
      </c>
      <c r="C10" s="14" t="str">
        <f>'VFD Eligibility Info'!C10</f>
        <v>Idaho Falls, ID</v>
      </c>
    </row>
    <row r="11" spans="1:5">
      <c r="A11" s="1" t="s">
        <v>182</v>
      </c>
      <c r="C11" s="14" t="str">
        <f>'VFD Eligibility Info'!C11</f>
        <v>Rural Coop</v>
      </c>
      <c r="E11" s="1"/>
    </row>
    <row r="12" spans="1:5">
      <c r="A12" s="17" t="s">
        <v>192</v>
      </c>
      <c r="C12" s="24">
        <f>'VFD Eligibility Info'!C12</f>
        <v>123456</v>
      </c>
    </row>
    <row r="16" spans="1:5">
      <c r="A16" s="74" t="s">
        <v>265</v>
      </c>
    </row>
    <row r="17" spans="1:5">
      <c r="A17" s="70" t="s">
        <v>275</v>
      </c>
    </row>
    <row r="18" spans="1:5">
      <c r="C18" s="89" t="s">
        <v>300</v>
      </c>
      <c r="D18" s="18"/>
      <c r="E18" s="18"/>
    </row>
    <row r="19" spans="1:5">
      <c r="A19" s="37" t="s">
        <v>193</v>
      </c>
      <c r="C19" s="19">
        <v>0</v>
      </c>
      <c r="D19" s="19"/>
      <c r="E19" s="19"/>
    </row>
    <row r="20" spans="1:5">
      <c r="A20" s="37" t="s">
        <v>194</v>
      </c>
      <c r="C20" s="19">
        <v>0</v>
      </c>
      <c r="D20" s="19"/>
      <c r="E20" s="19"/>
    </row>
    <row r="21" spans="1:5">
      <c r="A21" s="37" t="s">
        <v>195</v>
      </c>
      <c r="C21" s="19">
        <v>0</v>
      </c>
      <c r="D21" s="19"/>
      <c r="E21" s="19"/>
    </row>
    <row r="22" spans="1:5">
      <c r="A22" s="37" t="s">
        <v>196</v>
      </c>
      <c r="C22" s="19">
        <v>55000</v>
      </c>
      <c r="D22" s="19"/>
      <c r="E22" s="19"/>
    </row>
    <row r="23" spans="1:5">
      <c r="A23" s="37" t="s">
        <v>197</v>
      </c>
      <c r="C23" s="19">
        <v>100000</v>
      </c>
      <c r="D23" s="19"/>
      <c r="E23" s="19"/>
    </row>
    <row r="24" spans="1:5">
      <c r="A24" s="37" t="s">
        <v>198</v>
      </c>
      <c r="C24" s="19">
        <v>140000</v>
      </c>
      <c r="D24" s="19"/>
      <c r="E24" s="19"/>
    </row>
    <row r="25" spans="1:5">
      <c r="A25" s="37" t="s">
        <v>199</v>
      </c>
      <c r="C25" s="19">
        <v>175000</v>
      </c>
      <c r="D25" s="19"/>
      <c r="E25" s="19"/>
    </row>
    <row r="26" spans="1:5">
      <c r="A26" s="37" t="s">
        <v>200</v>
      </c>
      <c r="C26" s="19">
        <v>150000</v>
      </c>
      <c r="D26" s="19"/>
      <c r="E26" s="19"/>
    </row>
    <row r="27" spans="1:5">
      <c r="A27" s="37" t="s">
        <v>201</v>
      </c>
      <c r="C27" s="19">
        <v>75000</v>
      </c>
      <c r="D27" s="19"/>
      <c r="E27" s="19"/>
    </row>
    <row r="28" spans="1:5">
      <c r="A28" s="37" t="s">
        <v>202</v>
      </c>
      <c r="C28" s="19">
        <v>28000</v>
      </c>
      <c r="D28" s="19"/>
      <c r="E28" s="19"/>
    </row>
    <row r="29" spans="1:5">
      <c r="A29" s="37" t="s">
        <v>203</v>
      </c>
      <c r="C29" s="19">
        <v>0</v>
      </c>
      <c r="D29" s="19"/>
      <c r="E29" s="19"/>
    </row>
    <row r="30" spans="1:5">
      <c r="A30" s="37" t="s">
        <v>204</v>
      </c>
      <c r="C30" s="25">
        <v>0</v>
      </c>
      <c r="D30" s="25"/>
      <c r="E30" s="25"/>
    </row>
    <row r="31" spans="1:5">
      <c r="C31" s="19">
        <f>SUM(C19:C30)</f>
        <v>723000</v>
      </c>
      <c r="D31" s="19"/>
      <c r="E31" s="19"/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"/>
  <sheetViews>
    <sheetView workbookViewId="0">
      <selection activeCell="E4" sqref="E4"/>
    </sheetView>
  </sheetViews>
  <sheetFormatPr defaultRowHeight="13.2"/>
  <cols>
    <col min="4" max="4" width="10.77734375" bestFit="1" customWidth="1"/>
  </cols>
  <sheetData>
    <row r="1" spans="2:6">
      <c r="B1" s="81" t="s">
        <v>248</v>
      </c>
    </row>
    <row r="2" spans="2:6">
      <c r="B2" t="s">
        <v>249</v>
      </c>
      <c r="E2" s="83" t="s">
        <v>249</v>
      </c>
      <c r="F2" s="82" t="s">
        <v>252</v>
      </c>
    </row>
    <row r="3" spans="2:6">
      <c r="B3" t="s">
        <v>245</v>
      </c>
      <c r="E3" s="83" t="s">
        <v>245</v>
      </c>
      <c r="F3" s="82" t="s">
        <v>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4" ma:contentTypeDescription="BPA Documents that do not have a specific content type defined." ma:contentTypeScope="" ma:versionID="36a0376f5a9beb803039d6f06b0dd2f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ff0d5d58759ff93759dd6358d11e484f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04309-40AA-4C43-A2D2-6B5B15394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21CF9-447C-4965-ABAE-F4B309496F4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22c7409-3fd3-409a-a4a6-6ab0ea51d687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VFD Eligibility Info</vt:lpstr>
      <vt:lpstr>Crops</vt:lpstr>
      <vt:lpstr>ET Data</vt:lpstr>
      <vt:lpstr>raw ET dataset</vt:lpstr>
      <vt:lpstr>more raw ET data</vt:lpstr>
      <vt:lpstr>1 year post Utility History</vt:lpstr>
      <vt:lpstr>Sheet2</vt:lpstr>
      <vt:lpstr>Locations</vt:lpstr>
      <vt:lpstr>'VFD 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Osborn,Thomas R (BPA) - PEJ-TRI CITIES RMHQ</cp:lastModifiedBy>
  <cp:lastPrinted>2018-07-11T16:44:46Z</cp:lastPrinted>
  <dcterms:created xsi:type="dcterms:W3CDTF">2005-03-01T21:03:41Z</dcterms:created>
  <dcterms:modified xsi:type="dcterms:W3CDTF">2025-03-06T17:24:18Z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